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2\"/>
    </mc:Choice>
  </mc:AlternateContent>
  <xr:revisionPtr revIDLastSave="0" documentId="13_ncr:1_{FDD5646D-DD33-4688-A540-D9B981F2ABFC}" xr6:coauthVersionLast="47" xr6:coauthVersionMax="47" xr10:uidLastSave="{00000000-0000-0000-0000-000000000000}"/>
  <bookViews>
    <workbookView xWindow="-120" yWindow="-120" windowWidth="25440" windowHeight="1539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39" i="1" l="1"/>
  <c r="M158" i="1"/>
  <c r="M4" i="1"/>
  <c r="M38" i="1"/>
  <c r="M10" i="1"/>
  <c r="M194" i="1"/>
  <c r="M68" i="1"/>
  <c r="M5" i="1"/>
  <c r="M67" i="1"/>
  <c r="M229" i="1"/>
  <c r="M151" i="1"/>
  <c r="M155" i="1"/>
  <c r="M238" i="1"/>
  <c r="M205" i="1"/>
  <c r="M74" i="1"/>
  <c r="M227" i="1"/>
  <c r="M138" i="1"/>
  <c r="M226" i="1"/>
  <c r="M40" i="1"/>
  <c r="M3" i="1"/>
  <c r="M39" i="1"/>
  <c r="M137" i="1"/>
  <c r="M136" i="1"/>
  <c r="M187" i="1"/>
  <c r="M135" i="1"/>
  <c r="M134" i="1"/>
  <c r="M140" i="1"/>
  <c r="M145" i="1"/>
  <c r="M133" i="1"/>
  <c r="M132" i="1"/>
  <c r="M131" i="1"/>
  <c r="M130" i="1"/>
  <c r="M129" i="1"/>
  <c r="M72" i="1"/>
  <c r="B139" i="1"/>
  <c r="B158" i="1"/>
  <c r="B4" i="1"/>
  <c r="B38" i="1"/>
  <c r="B10" i="1"/>
  <c r="B194" i="1"/>
  <c r="B68" i="1"/>
  <c r="B5" i="1"/>
  <c r="B67" i="1"/>
  <c r="B229" i="1"/>
  <c r="B151" i="1"/>
  <c r="B148" i="1"/>
  <c r="B155" i="1"/>
  <c r="B238" i="1"/>
  <c r="B205" i="1"/>
  <c r="B74" i="1"/>
  <c r="B227" i="1"/>
  <c r="B138" i="1"/>
  <c r="B226" i="1"/>
  <c r="B40" i="1"/>
  <c r="B3" i="1"/>
  <c r="B39" i="1"/>
  <c r="B137" i="1"/>
  <c r="B136" i="1"/>
  <c r="B187" i="1"/>
  <c r="B135" i="1"/>
  <c r="B134" i="1"/>
  <c r="B140" i="1"/>
  <c r="B145" i="1"/>
  <c r="B133" i="1"/>
  <c r="B132" i="1"/>
  <c r="B131" i="1"/>
  <c r="B130" i="1"/>
  <c r="B129" i="1"/>
  <c r="B72" i="1"/>
  <c r="P109" i="1"/>
  <c r="O109" i="1"/>
  <c r="N109" i="1"/>
  <c r="B109" i="1"/>
  <c r="P108" i="1"/>
  <c r="O108" i="1"/>
  <c r="N108" i="1"/>
  <c r="B108" i="1"/>
  <c r="P107" i="1"/>
  <c r="O107" i="1"/>
  <c r="N107" i="1"/>
  <c r="B107" i="1"/>
  <c r="P106" i="1"/>
  <c r="O106" i="1"/>
  <c r="N106" i="1"/>
  <c r="B106" i="1"/>
  <c r="P105" i="1"/>
  <c r="O105" i="1"/>
  <c r="N105" i="1"/>
  <c r="B105" i="1"/>
  <c r="P104" i="1"/>
  <c r="O104" i="1"/>
  <c r="N104" i="1"/>
  <c r="B104" i="1"/>
  <c r="P7" i="1"/>
  <c r="O7" i="1"/>
  <c r="N7" i="1"/>
  <c r="B7" i="1"/>
  <c r="P27" i="1"/>
  <c r="O27" i="1"/>
  <c r="N27" i="1"/>
  <c r="B27" i="1"/>
  <c r="P162" i="1"/>
  <c r="O162" i="1"/>
  <c r="N162" i="1"/>
  <c r="B162" i="1"/>
  <c r="P128" i="1"/>
  <c r="O128" i="1"/>
  <c r="N128" i="1"/>
  <c r="B128" i="1"/>
  <c r="P198" i="1"/>
  <c r="O198" i="1"/>
  <c r="N198" i="1"/>
  <c r="B198" i="1"/>
  <c r="P197" i="1"/>
  <c r="O197" i="1"/>
  <c r="N197" i="1"/>
  <c r="B197" i="1"/>
  <c r="P13" i="1"/>
  <c r="O13" i="1"/>
  <c r="N13" i="1"/>
  <c r="B13" i="1"/>
  <c r="P146" i="1"/>
  <c r="O146" i="1"/>
  <c r="N146" i="1"/>
  <c r="B146" i="1"/>
  <c r="P103" i="1"/>
  <c r="O103" i="1"/>
  <c r="N103" i="1"/>
  <c r="B103" i="1"/>
  <c r="P102" i="1"/>
  <c r="O102" i="1"/>
  <c r="N102" i="1"/>
  <c r="B102" i="1"/>
  <c r="P101" i="1"/>
  <c r="O101" i="1"/>
  <c r="N101" i="1"/>
  <c r="B101" i="1"/>
  <c r="P127" i="1"/>
  <c r="O127" i="1"/>
  <c r="N127" i="1"/>
  <c r="B127" i="1"/>
  <c r="P100" i="1"/>
  <c r="O100" i="1"/>
  <c r="N100" i="1"/>
  <c r="B100" i="1"/>
  <c r="P99" i="1"/>
  <c r="O99" i="1"/>
  <c r="N99" i="1"/>
  <c r="B99" i="1"/>
  <c r="P98" i="1"/>
  <c r="O98" i="1"/>
  <c r="N98" i="1"/>
  <c r="B98" i="1"/>
  <c r="P97" i="1"/>
  <c r="O97" i="1"/>
  <c r="N97" i="1"/>
  <c r="B97" i="1"/>
  <c r="P203" i="1"/>
  <c r="O203" i="1"/>
  <c r="N203" i="1"/>
  <c r="B203" i="1"/>
  <c r="P96" i="1"/>
  <c r="O96" i="1"/>
  <c r="N96" i="1"/>
  <c r="B96" i="1"/>
  <c r="P222" i="1"/>
  <c r="O222" i="1"/>
  <c r="N222" i="1"/>
  <c r="B222" i="1"/>
  <c r="P52" i="1"/>
  <c r="O52" i="1"/>
  <c r="N52" i="1"/>
  <c r="B52" i="1"/>
  <c r="P95" i="1"/>
  <c r="O95" i="1"/>
  <c r="N95" i="1"/>
  <c r="B95" i="1"/>
  <c r="P94" i="1"/>
  <c r="O94" i="1"/>
  <c r="N94" i="1"/>
  <c r="B94" i="1"/>
  <c r="P93" i="1"/>
  <c r="O93" i="1"/>
  <c r="N93" i="1"/>
  <c r="B93" i="1"/>
  <c r="P36" i="1"/>
  <c r="O36" i="1"/>
  <c r="N36" i="1"/>
  <c r="B36" i="1"/>
  <c r="P126" i="1"/>
  <c r="O126" i="1"/>
  <c r="N126" i="1"/>
  <c r="B126" i="1"/>
  <c r="P125" i="1"/>
  <c r="O125" i="1"/>
  <c r="N125" i="1"/>
  <c r="B125" i="1"/>
  <c r="P124" i="1"/>
  <c r="O124" i="1"/>
  <c r="N124" i="1"/>
  <c r="B124" i="1"/>
  <c r="P202" i="1"/>
  <c r="O202" i="1"/>
  <c r="N202" i="1"/>
  <c r="B202" i="1"/>
  <c r="P92" i="1"/>
  <c r="O92" i="1"/>
  <c r="N92" i="1"/>
  <c r="B92" i="1"/>
  <c r="P123" i="1"/>
  <c r="O123" i="1"/>
  <c r="N123" i="1"/>
  <c r="B123" i="1"/>
  <c r="P201" i="1"/>
  <c r="O201" i="1"/>
  <c r="N201" i="1"/>
  <c r="B201" i="1"/>
  <c r="P20" i="1"/>
  <c r="O20" i="1"/>
  <c r="N20" i="1"/>
  <c r="B20" i="1"/>
  <c r="P12" i="1"/>
  <c r="O12" i="1"/>
  <c r="N12" i="1"/>
  <c r="B12" i="1"/>
  <c r="P200" i="1"/>
  <c r="O200" i="1"/>
  <c r="N200" i="1"/>
  <c r="B200" i="1"/>
  <c r="P199" i="1"/>
  <c r="O199" i="1"/>
  <c r="N199" i="1"/>
  <c r="B199" i="1"/>
  <c r="P91" i="1"/>
  <c r="O91" i="1"/>
  <c r="N91" i="1"/>
  <c r="B91" i="1"/>
  <c r="P90" i="1"/>
  <c r="O90" i="1"/>
  <c r="N90" i="1"/>
  <c r="B90" i="1"/>
  <c r="P122" i="1"/>
  <c r="O122" i="1"/>
  <c r="N122" i="1"/>
  <c r="B122" i="1"/>
  <c r="P89" i="1"/>
  <c r="O89" i="1"/>
  <c r="N89" i="1"/>
  <c r="B89" i="1"/>
  <c r="P49" i="1"/>
  <c r="O49" i="1"/>
  <c r="N49" i="1"/>
  <c r="B49" i="1"/>
  <c r="P179" i="1"/>
  <c r="O179" i="1"/>
  <c r="N179" i="1"/>
  <c r="B179" i="1"/>
  <c r="P182" i="1"/>
  <c r="O182" i="1"/>
  <c r="N182" i="1"/>
  <c r="B182" i="1"/>
  <c r="P218" i="1"/>
  <c r="O218" i="1"/>
  <c r="N218" i="1"/>
  <c r="B218" i="1"/>
  <c r="P32" i="1"/>
  <c r="O32" i="1"/>
  <c r="N32" i="1"/>
  <c r="B32" i="1"/>
  <c r="P212" i="1"/>
  <c r="O212" i="1"/>
  <c r="N212" i="1"/>
  <c r="B212" i="1"/>
  <c r="P211" i="1"/>
  <c r="O211" i="1"/>
  <c r="N211" i="1"/>
  <c r="B211" i="1"/>
  <c r="P178" i="1"/>
  <c r="O178" i="1"/>
  <c r="N178" i="1"/>
  <c r="B178" i="1"/>
  <c r="P193" i="1"/>
  <c r="O193" i="1"/>
  <c r="N193" i="1"/>
  <c r="B193" i="1"/>
  <c r="P210" i="1"/>
  <c r="O210" i="1"/>
  <c r="N210" i="1"/>
  <c r="B210" i="1"/>
  <c r="P209" i="1"/>
  <c r="O209" i="1"/>
  <c r="N209" i="1"/>
  <c r="B209" i="1"/>
  <c r="P208" i="1"/>
  <c r="O208" i="1"/>
  <c r="N208" i="1"/>
  <c r="B208" i="1"/>
  <c r="P195" i="1"/>
  <c r="O195" i="1"/>
  <c r="N195" i="1"/>
  <c r="B195" i="1"/>
  <c r="P183" i="1"/>
  <c r="O183" i="1"/>
  <c r="N183" i="1"/>
  <c r="B183" i="1"/>
  <c r="P207" i="1"/>
  <c r="O207" i="1"/>
  <c r="N207" i="1"/>
  <c r="B207" i="1"/>
  <c r="P181" i="1"/>
  <c r="O181" i="1"/>
  <c r="N181" i="1"/>
  <c r="B181" i="1"/>
  <c r="P206" i="1"/>
  <c r="O206" i="1"/>
  <c r="N206" i="1"/>
  <c r="B206" i="1"/>
  <c r="P231" i="1"/>
  <c r="O231" i="1"/>
  <c r="N231" i="1"/>
  <c r="B231" i="1"/>
  <c r="P180" i="1"/>
  <c r="O180" i="1"/>
  <c r="N180" i="1"/>
  <c r="B180" i="1"/>
  <c r="P184" i="1"/>
  <c r="O184" i="1"/>
  <c r="N184" i="1"/>
  <c r="B184" i="1"/>
  <c r="P88" i="1"/>
  <c r="O88" i="1"/>
  <c r="N88" i="1"/>
  <c r="B88" i="1"/>
  <c r="P71" i="1"/>
  <c r="O71" i="1"/>
  <c r="N71" i="1"/>
  <c r="B71" i="1"/>
  <c r="P73" i="1"/>
  <c r="O73" i="1"/>
  <c r="N73" i="1"/>
  <c r="B73" i="1"/>
  <c r="P176" i="1"/>
  <c r="O176" i="1"/>
  <c r="N176" i="1"/>
  <c r="B176" i="1"/>
  <c r="P214" i="1"/>
  <c r="O214" i="1"/>
  <c r="N214" i="1"/>
  <c r="B214" i="1"/>
  <c r="P177" i="1"/>
  <c r="O177" i="1"/>
  <c r="N177" i="1"/>
  <c r="B177" i="1"/>
  <c r="P28" i="1"/>
  <c r="O28" i="1"/>
  <c r="N28" i="1"/>
  <c r="B28" i="1"/>
  <c r="P33" i="1"/>
  <c r="O33" i="1"/>
  <c r="N33" i="1"/>
  <c r="B33" i="1"/>
  <c r="P161" i="1"/>
  <c r="O161" i="1"/>
  <c r="N161" i="1"/>
  <c r="B161" i="1"/>
  <c r="P186" i="1"/>
  <c r="O186" i="1"/>
  <c r="N186" i="1"/>
  <c r="B186" i="1"/>
  <c r="P157" i="1"/>
  <c r="O157" i="1"/>
  <c r="N157" i="1"/>
  <c r="B157" i="1"/>
  <c r="P232" i="1"/>
  <c r="O232" i="1"/>
  <c r="N232" i="1"/>
  <c r="B232" i="1"/>
  <c r="P55" i="1"/>
  <c r="O55" i="1"/>
  <c r="N55" i="1"/>
  <c r="B55" i="1"/>
  <c r="P150" i="1"/>
  <c r="O150" i="1"/>
  <c r="N150" i="1"/>
  <c r="B150" i="1"/>
  <c r="P225" i="1"/>
  <c r="O225" i="1"/>
  <c r="N225" i="1"/>
  <c r="B225" i="1"/>
  <c r="P66" i="1"/>
  <c r="O66" i="1"/>
  <c r="N66" i="1"/>
  <c r="B66" i="1"/>
  <c r="P237" i="1"/>
  <c r="O237" i="1"/>
  <c r="N237" i="1"/>
  <c r="B237" i="1"/>
  <c r="P153" i="1"/>
  <c r="O153" i="1"/>
  <c r="N153" i="1"/>
  <c r="B153" i="1"/>
  <c r="P19" i="1"/>
  <c r="O19" i="1"/>
  <c r="N19" i="1"/>
  <c r="B19" i="1"/>
  <c r="P175" i="1"/>
  <c r="O175" i="1"/>
  <c r="N175" i="1"/>
  <c r="B175" i="1"/>
  <c r="P41" i="1"/>
  <c r="O41" i="1"/>
  <c r="N41" i="1"/>
  <c r="B41" i="1"/>
  <c r="P42" i="1"/>
  <c r="O42" i="1"/>
  <c r="N42" i="1"/>
  <c r="B42" i="1"/>
  <c r="P34" i="1"/>
  <c r="O34" i="1"/>
  <c r="N34" i="1"/>
  <c r="B34" i="1"/>
  <c r="P196" i="1"/>
  <c r="O196" i="1"/>
  <c r="N196" i="1"/>
  <c r="B196" i="1"/>
  <c r="P152" i="1"/>
  <c r="O152" i="1"/>
  <c r="N152" i="1"/>
  <c r="B152" i="1"/>
  <c r="P56" i="1"/>
  <c r="O56" i="1"/>
  <c r="N56" i="1"/>
  <c r="B56" i="1"/>
  <c r="P29" i="1"/>
  <c r="O29" i="1"/>
  <c r="N29" i="1"/>
  <c r="B29" i="1"/>
  <c r="P172" i="1"/>
  <c r="O172" i="1"/>
  <c r="N172" i="1"/>
  <c r="B172" i="1"/>
  <c r="P83" i="1"/>
  <c r="O83" i="1"/>
  <c r="N83" i="1"/>
  <c r="B83" i="1"/>
  <c r="P143" i="1"/>
  <c r="O143" i="1"/>
  <c r="N143" i="1"/>
  <c r="B143" i="1"/>
  <c r="P26" i="1"/>
  <c r="O26" i="1"/>
  <c r="N26" i="1"/>
  <c r="B26" i="1"/>
  <c r="P25" i="1"/>
  <c r="O25" i="1"/>
  <c r="N25" i="1"/>
  <c r="B25" i="1"/>
  <c r="P24" i="1"/>
  <c r="O24" i="1"/>
  <c r="N24" i="1"/>
  <c r="B24" i="1"/>
  <c r="P160" i="1"/>
  <c r="O160" i="1"/>
  <c r="N160" i="1"/>
  <c r="B160" i="1"/>
  <c r="P82" i="1"/>
  <c r="O82" i="1"/>
  <c r="N82" i="1"/>
  <c r="B82" i="1"/>
  <c r="P81" i="1"/>
  <c r="O81" i="1"/>
  <c r="N81" i="1"/>
  <c r="B81" i="1"/>
  <c r="P80" i="1"/>
  <c r="O80" i="1"/>
  <c r="N80" i="1"/>
  <c r="B80" i="1"/>
  <c r="P213" i="1"/>
  <c r="O213" i="1"/>
  <c r="N213" i="1"/>
  <c r="B213" i="1"/>
  <c r="P192" i="1"/>
  <c r="O192" i="1"/>
  <c r="N192" i="1"/>
  <c r="B192" i="1"/>
  <c r="P79" i="1"/>
  <c r="O79" i="1"/>
  <c r="N79" i="1"/>
  <c r="B79" i="1"/>
  <c r="P78" i="1"/>
  <c r="O78" i="1"/>
  <c r="N78" i="1"/>
  <c r="B78" i="1"/>
  <c r="P171" i="1"/>
  <c r="O171" i="1"/>
  <c r="N171" i="1"/>
  <c r="B171" i="1"/>
  <c r="P121" i="1"/>
  <c r="O121" i="1"/>
  <c r="N121" i="1"/>
  <c r="B121" i="1"/>
  <c r="P170" i="1"/>
  <c r="O170" i="1"/>
  <c r="N170" i="1"/>
  <c r="B170" i="1"/>
  <c r="P120" i="1"/>
  <c r="O120" i="1"/>
  <c r="N120" i="1"/>
  <c r="B120" i="1"/>
  <c r="P221" i="1"/>
  <c r="O221" i="1"/>
  <c r="N221" i="1"/>
  <c r="B221" i="1"/>
  <c r="P84" i="1"/>
  <c r="B84" i="1"/>
  <c r="P169" i="1"/>
  <c r="O169" i="1"/>
  <c r="N169" i="1"/>
  <c r="B169" i="1"/>
  <c r="P119" i="1"/>
  <c r="O119" i="1"/>
  <c r="N119" i="1"/>
  <c r="B119" i="1"/>
  <c r="P168" i="1"/>
  <c r="O168" i="1"/>
  <c r="N168" i="1"/>
  <c r="B168" i="1"/>
  <c r="P167" i="1"/>
  <c r="O167" i="1"/>
  <c r="N167" i="1"/>
  <c r="B167" i="1"/>
  <c r="P23" i="1"/>
  <c r="O23" i="1"/>
  <c r="N23" i="1"/>
  <c r="B23" i="1"/>
  <c r="P166" i="1"/>
  <c r="O166" i="1"/>
  <c r="N166" i="1"/>
  <c r="B166" i="1"/>
  <c r="P118" i="1"/>
  <c r="O118" i="1"/>
  <c r="N118" i="1"/>
  <c r="B118" i="1"/>
  <c r="P117" i="1"/>
  <c r="O117" i="1"/>
  <c r="N117" i="1"/>
  <c r="B117" i="1"/>
  <c r="P22" i="1"/>
  <c r="O22" i="1"/>
  <c r="N22" i="1"/>
  <c r="B22" i="1"/>
  <c r="P165" i="1"/>
  <c r="O165" i="1"/>
  <c r="N165" i="1"/>
  <c r="B165" i="1"/>
  <c r="P230" i="1"/>
  <c r="O230" i="1"/>
  <c r="N230" i="1"/>
  <c r="B230" i="1"/>
  <c r="P163" i="1"/>
  <c r="O163" i="1"/>
  <c r="N163" i="1"/>
  <c r="B163" i="1"/>
  <c r="P51" i="1"/>
  <c r="N51" i="1"/>
  <c r="B51" i="1"/>
  <c r="P85" i="1"/>
  <c r="B85" i="1"/>
  <c r="P63" i="1"/>
  <c r="O63" i="1"/>
  <c r="N63" i="1"/>
  <c r="B63" i="1"/>
  <c r="P116" i="1"/>
  <c r="O116" i="1"/>
  <c r="N116" i="1"/>
  <c r="B116" i="1"/>
  <c r="P234" i="1"/>
  <c r="O234" i="1"/>
  <c r="N234" i="1"/>
  <c r="B234" i="1"/>
  <c r="P62" i="1"/>
  <c r="O62" i="1"/>
  <c r="N62" i="1"/>
  <c r="B62" i="1"/>
  <c r="P61" i="1"/>
  <c r="O61" i="1"/>
  <c r="N61" i="1"/>
  <c r="B61" i="1"/>
  <c r="P60" i="1"/>
  <c r="O60" i="1"/>
  <c r="N60" i="1"/>
  <c r="B60" i="1"/>
  <c r="P115" i="1"/>
  <c r="O115" i="1"/>
  <c r="N115" i="1"/>
  <c r="B115" i="1"/>
  <c r="P114" i="1"/>
  <c r="O114" i="1"/>
  <c r="N114" i="1"/>
  <c r="B114" i="1"/>
  <c r="P113" i="1"/>
  <c r="O113" i="1"/>
  <c r="N113" i="1"/>
  <c r="B113" i="1"/>
  <c r="P18" i="1"/>
  <c r="O18" i="1"/>
  <c r="N18" i="1"/>
  <c r="B18" i="1"/>
  <c r="P59" i="1"/>
  <c r="O59" i="1"/>
  <c r="N59" i="1"/>
  <c r="B59" i="1"/>
  <c r="P112" i="1"/>
  <c r="O112" i="1"/>
  <c r="N112" i="1"/>
  <c r="B112" i="1"/>
  <c r="P58" i="1"/>
  <c r="O58" i="1"/>
  <c r="N58" i="1"/>
  <c r="B58" i="1"/>
  <c r="P57" i="1"/>
  <c r="O57" i="1"/>
  <c r="N57" i="1"/>
  <c r="B57" i="1"/>
  <c r="O233" i="1"/>
  <c r="N233" i="1"/>
  <c r="B233" i="1"/>
  <c r="P17" i="1"/>
  <c r="O17" i="1"/>
  <c r="N17" i="1"/>
  <c r="B17" i="1"/>
  <c r="P16" i="1"/>
  <c r="O16" i="1"/>
  <c r="N16" i="1"/>
  <c r="B16" i="1"/>
  <c r="O215" i="1"/>
  <c r="N215" i="1"/>
  <c r="B215" i="1"/>
  <c r="O223" i="1"/>
  <c r="N223" i="1"/>
  <c r="B223" i="1"/>
  <c r="P50" i="1"/>
  <c r="O50" i="1"/>
  <c r="N50" i="1"/>
  <c r="B50" i="1"/>
  <c r="P149" i="1"/>
  <c r="O149" i="1"/>
  <c r="N149" i="1"/>
  <c r="B149" i="1"/>
  <c r="P174" i="1"/>
  <c r="O174" i="1"/>
  <c r="N174" i="1"/>
  <c r="B174" i="1"/>
  <c r="O144" i="1"/>
  <c r="N144" i="1"/>
  <c r="B144" i="1"/>
  <c r="O64" i="1"/>
  <c r="N64" i="1"/>
  <c r="B64" i="1"/>
  <c r="O70" i="1"/>
  <c r="N70" i="1"/>
  <c r="B70" i="1"/>
  <c r="O191" i="1"/>
  <c r="N191" i="1"/>
  <c r="B191" i="1"/>
  <c r="P75" i="1"/>
  <c r="O75" i="1"/>
  <c r="N75" i="1"/>
  <c r="B75" i="1"/>
  <c r="O216" i="1"/>
  <c r="N216" i="1"/>
  <c r="B216" i="1"/>
  <c r="O69" i="1"/>
  <c r="N69" i="1"/>
  <c r="B69" i="1"/>
  <c r="O76" i="1"/>
  <c r="N76" i="1"/>
  <c r="B76" i="1"/>
  <c r="O228" i="1"/>
  <c r="N228" i="1"/>
  <c r="B228" i="1"/>
  <c r="N154" i="1"/>
  <c r="B154" i="1"/>
  <c r="O9" i="1"/>
  <c r="N9" i="1"/>
  <c r="B9" i="1"/>
  <c r="O204" i="1"/>
  <c r="N204" i="1"/>
  <c r="B204" i="1"/>
  <c r="P15" i="1"/>
  <c r="N15" i="1"/>
  <c r="B15" i="1"/>
  <c r="N31" i="1"/>
  <c r="B31" i="1"/>
  <c r="P142" i="1"/>
  <c r="N142" i="1"/>
  <c r="B142" i="1"/>
  <c r="N110" i="1"/>
  <c r="B110" i="1"/>
  <c r="O220" i="1"/>
  <c r="N220" i="1"/>
  <c r="B220" i="1"/>
  <c r="N35" i="1"/>
  <c r="B35" i="1"/>
  <c r="N164" i="1"/>
  <c r="B164" i="1"/>
  <c r="N21" i="1"/>
  <c r="B21" i="1"/>
  <c r="N111" i="1"/>
  <c r="B111" i="1"/>
  <c r="O77" i="1"/>
  <c r="N77" i="1"/>
  <c r="B77" i="1"/>
  <c r="N173" i="1"/>
  <c r="B173" i="1"/>
  <c r="N6" i="1"/>
  <c r="B6" i="1"/>
  <c r="O217" i="1"/>
  <c r="N217" i="1"/>
  <c r="B217" i="1"/>
  <c r="N156" i="1"/>
  <c r="B156" i="1"/>
  <c r="N43" i="1"/>
  <c r="B43" i="1"/>
  <c r="N54" i="1"/>
  <c r="B54" i="1"/>
  <c r="N47" i="1"/>
  <c r="B47" i="1"/>
  <c r="N185" i="1"/>
  <c r="B185" i="1"/>
  <c r="N65" i="1"/>
  <c r="B65" i="1"/>
  <c r="N147" i="1"/>
  <c r="B147" i="1"/>
  <c r="N236" i="1"/>
  <c r="B236" i="1"/>
  <c r="P219" i="1"/>
  <c r="B219" i="1"/>
  <c r="N190" i="1"/>
  <c r="B190" i="1"/>
  <c r="N141" i="1"/>
  <c r="B141" i="1"/>
  <c r="N53" i="1"/>
  <c r="B53" i="1"/>
  <c r="N159" i="1"/>
  <c r="B159" i="1"/>
  <c r="N2" i="1"/>
  <c r="B2" i="1"/>
  <c r="N189" i="1"/>
  <c r="B189" i="1"/>
  <c r="N11" i="1"/>
  <c r="B11" i="1"/>
  <c r="N14" i="1"/>
  <c r="B14" i="1"/>
  <c r="N87" i="1"/>
  <c r="B87" i="1"/>
  <c r="N235" i="1"/>
  <c r="B235" i="1"/>
  <c r="P37" i="1"/>
  <c r="B37" i="1"/>
  <c r="N188" i="1"/>
  <c r="B188" i="1"/>
  <c r="P224" i="1"/>
  <c r="B224" i="1"/>
  <c r="N86" i="1"/>
  <c r="B86" i="1"/>
  <c r="P30" i="1"/>
  <c r="B30" i="1"/>
  <c r="N46" i="1"/>
  <c r="B46" i="1"/>
  <c r="P48" i="1"/>
  <c r="B48" i="1"/>
  <c r="N45" i="1"/>
  <c r="B45" i="1"/>
  <c r="N44" i="1"/>
  <c r="B44" i="1"/>
  <c r="N8" i="1"/>
  <c r="B8" i="1"/>
</calcChain>
</file>

<file path=xl/sharedStrings.xml><?xml version="1.0" encoding="utf-8"?>
<sst xmlns="http://schemas.openxmlformats.org/spreadsheetml/2006/main" count="2341" uniqueCount="939">
  <si>
    <t>Notifying Member</t>
  </si>
  <si>
    <t>Distribution date</t>
  </si>
  <si>
    <t>Document symbol</t>
  </si>
  <si>
    <t>Title</t>
  </si>
  <si>
    <t>Description</t>
  </si>
  <si>
    <t>HS code(s)</t>
  </si>
  <si>
    <t>ICS code(s)</t>
  </si>
  <si>
    <t>Objectives</t>
  </si>
  <si>
    <t>Keywords</t>
  </si>
  <si>
    <t>Final date for comments</t>
  </si>
  <si>
    <t>Notification type</t>
  </si>
  <si>
    <t>Notified document</t>
  </si>
  <si>
    <t>Link to notification(EN)</t>
  </si>
  <si>
    <t>Link to notification(FR)</t>
  </si>
  <si>
    <t>Link to notification(ES)</t>
  </si>
  <si>
    <t>Israel</t>
  </si>
  <si>
    <t>Import and Export Decree (Import Groups), 5782-2022</t>
  </si>
  <si>
    <t>The Minister of Economy and Industry had signed the Israel Import and Export Decree (Import Groups). This Decree replaces a previous publication as notified in G/TBT/N/ISR/1184, updates Israel's Import Groups Regime, and eases the conformity assessment requirements for imported products subject to Israel Mandatory Standards.There are currently about 500 Mandatory Standards in Israel (excluding food) subject to this regulatory import regime. These standards are divided into four import groups according to the products' potential risk:·         Group 1 - Highest risk level: Requires type and shipment approvals;·         Group 2 - Intermediate risk level: Requires compliance with two conditions: Type approval and Importer's declaration of conformity for each shipment;·         Group 3 - Low level of danger: Requires only an importer's declaration of conformity for each shipment;·         Group 4 - Goods intended solely for industrial use: Requires prior exemption according to section (2)C(2) of the Free Import Decree.The Decree was published and entered into force on 1 June 2022.The commissioner of Standardization will publish an updated list of Mandatory Standards once a year, divided into the four Imports Groups.</t>
  </si>
  <si>
    <t/>
  </si>
  <si>
    <t>Reducing trade barriers and facilitating trade (TBT)</t>
  </si>
  <si>
    <t>Regular notification</t>
  </si>
  <si>
    <r>
      <rPr>
        <sz val="11"/>
        <rFont val="Calibri"/>
      </rPr>
      <t>https://members.wto.org/crnattachments/2022/TBT/ISR/22_4291_00_x.pdf</t>
    </r>
  </si>
  <si>
    <t>Uganda</t>
  </si>
  <si>
    <t>DUS DARS 1217: 2022, Ante-mortem, post-mortem inspection and quality evaluation of poultry, First Edition</t>
  </si>
  <si>
    <t>This Draft Uganda  Standard specifies the procedure for the ante-mortem and post-mortem inspection of poultry. Proper ante-mortem inspection of all poultry is essential to ensure that they are not affected with any disease or other condition which may render the flesh unwholesome. Post-mortem inspection is essential to detect poultry which may be diseased and thereby rendered unfit for human consumption. The elaboration of this standard is intended to fulfil the need for a uniform procedure for the region.</t>
  </si>
  <si>
    <t>16023 - - Of poultry of heading 01.05 :</t>
  </si>
  <si>
    <t>67.120.20 - Poultry and eggs</t>
  </si>
  <si>
    <t>Protection of human health or safety (TBT); Prevention of deceptive practices and consumer protection (TBT); Quality requirements (TBT); Harmonization (TBT); Reducing trade barriers and facilitating trade (TBT); Cost saving and productivity enhancement (TBT)</t>
  </si>
  <si>
    <r>
      <rPr>
        <sz val="11"/>
        <rFont val="Calibri"/>
      </rPr>
      <t>https://members.wto.org/crnattachments/2022/TBT/UGA/22_4313_00_e.pdf</t>
    </r>
  </si>
  <si>
    <t>DUS DARS 1205: 2022, Egg powder — Specification, First Edition</t>
  </si>
  <si>
    <t>This Draft Uganda Standard specifies the safety and quality requirements, sampling and test methods for egg powder.This standard on egg powder aims to facilitate economic exchanges between countries and will contribute to the availability of quality products for the African population. It will contribute to ensure the health of African consumers.</t>
  </si>
  <si>
    <t>04089 - - Other :</t>
  </si>
  <si>
    <t>Consumer information, labelling (TBT); Prevention of deceptive practices and consumer protection (TBT); Protection of human health or safety (TBT); Quality requirements (TBT); Harmonization (TBT); Reducing trade barriers and facilitating trade (TBT)</t>
  </si>
  <si>
    <t>Food standards</t>
  </si>
  <si>
    <r>
      <rPr>
        <sz val="11"/>
        <rFont val="Calibri"/>
      </rPr>
      <t>https://members.wto.org/crnattachments/2022/TBT/UGA/22_4252_00_e.pdf</t>
    </r>
  </si>
  <si>
    <t>Costa Rica</t>
  </si>
  <si>
    <t>RTCR 507:2022. Materiales en general. Láminas de acero al carbono o aleado, galvanizadas o con recubrimiento de aleación 55% aluminio con zinc, para cubiertas. Etiquetado </t>
  </si>
  <si>
    <t>El objeto de este reglamento técnico es establecer las especificaciones técnicas de etiquetado que deben cumplir las láminas de acero al carbono o aleado, galvanizadas o con recubrimiento de aleación 55% aluminio con zinc, por el proceso de inmersión en caliente en líneas continuas y discontinuas, con diferentes formas, lisas y corrugadas, para cubiertas que serán utilizadas en el país. NOTA: Para efectos de este reglamento técnico, se denominará lámina en cualquier forma, salvo que se especifique algo diferente.</t>
  </si>
  <si>
    <t>77.140.50 - Flat steel products and semi-products</t>
  </si>
  <si>
    <t>Prevention of deceptive practices and consumer protection (TBT)</t>
  </si>
  <si>
    <r>
      <rPr>
        <sz val="11"/>
        <rFont val="Calibri"/>
      </rPr>
      <t xml:space="preserve">https://members.wto.org/crnattachments/2022/TBT/CRI/22_4294_00_s.pdf
Texto completo del documento:
http://www.reglatec.go.cr/reglatec/principal.jsp
</t>
    </r>
  </si>
  <si>
    <t>DUS DARS 1216: 2022, Chicken essence — Specification, First Edition</t>
  </si>
  <si>
    <t>This African Standard specifies the quality and safety requirements, referenced test methods and sampling for chicken essence. Chicken essence is prepared from whole dressed chickens by partial hydrolysis along with the boiled water extract and concentrated under vacuum. The concentrated extract is further sterilized and the fat, if any, is removed. The concentrate is further processed and clarified to meet the prescribed requirements of nitrogen, total solids, etc. The required sweetening and flavouring agents are added and the product is packed in hermetically sealed ampoules.</t>
  </si>
  <si>
    <t>210690 - Food preparations, n.e.s.</t>
  </si>
  <si>
    <t>Consumer information, labelling (TBT); Prevention of deceptive practices and consumer protection (TBT); Protection of human health or safety (TBT); Quality requirements (TBT); Harmonization (TBT); Reducing trade barriers and facilitating trade (TBT); Cost saving and productivity enhancement (TBT)</t>
  </si>
  <si>
    <r>
      <rPr>
        <sz val="11"/>
        <rFont val="Calibri"/>
      </rPr>
      <t>https://members.wto.org/crnattachments/2022/TBT/UGA/22_4264_00_e.pdf</t>
    </r>
  </si>
  <si>
    <t>Chile</t>
  </si>
  <si>
    <t>Proyecto de Protocolo de Análisis y/o Ensayos de Seguridad de Orilladoras.</t>
  </si>
  <si>
    <t>El presente protocolo establece el procedimiento de certificación de Seguridad para el producto eléctrico Orilladora, diseñada principalmente para su uso en la casa o para fines similares, de alimentación eléctrica monofásica, utilizada por un operador de pie para cortar el césped, cuya tensión nominal no sea superior a 250 V para c.a. o 50 V para c.c. de acuerdo con el alcance y campo de aplicación de la IEC62841-4-4:2014.No aplica a:-      Maquinas tipo tijeras o recortadoras de césped y recortadores de borde de césped con medios de corte distinto de los descritos anteriormente.-      Recortadoras de césped o recortadores de borde de césped autopropulsadas.-      Recortadoras de césped o recortadores de borde de césped que no tengan una distancia mínima de 600 mm entre el control de los medios de corte y el cabezal de corte.-      Recortadoras equipadas con baterías que tienen que ser removidas para cargar. Sin embargo, para las Recortadoras con baterías integradas, aplica el Anexo B.</t>
  </si>
  <si>
    <t>Protection of human health or safety (TBT)</t>
  </si>
  <si>
    <r>
      <rPr>
        <sz val="11"/>
        <rFont val="Calibri"/>
      </rPr>
      <t>https://members.wto.org/crnattachments/2022/TBT/CHL/22_4293_00_s.pdf
https://www.sec.cl/sitio-web/wp-content/uploads/2022/06/Protocolo-PE-6-07-Orilladoras.pdf</t>
    </r>
  </si>
  <si>
    <t>DUS DARS 868:2022, Dry pigeon peas — Specification, First Edition</t>
  </si>
  <si>
    <t>This African Standard specifies the requirements, methods of sampling and test for dry pigeon peas of the varieties (cultivars) grown from Cajanus cajan (L.) intended for human consumption. It does not apply to processed pigeon peas.</t>
  </si>
  <si>
    <t>071360 - Dried, shelled pigeon peas "Cajanus cajan", whether or not skinned or split</t>
  </si>
  <si>
    <t>67.060 - Cereals, pulses and derived products</t>
  </si>
  <si>
    <t>Consumer information, labelling (TBT); Prevention of deceptive practices and consumer protection (TBT); Protection of human health or safety (TBT); Quality requirements (TBT); Harmonization (TBT); Reducing trade barriers and facilitating trade (TBT); Protection of animal or plant life or health (TBT)</t>
  </si>
  <si>
    <r>
      <rPr>
        <sz val="11"/>
        <rFont val="Calibri"/>
      </rPr>
      <t>https://members.wto.org/crnattachments/2022/TBT/UGA/22_4285_00_e.pdf</t>
    </r>
  </si>
  <si>
    <t>Uruguay</t>
  </si>
  <si>
    <t>Proyecto de Decreto sobre Eficiencia Energética</t>
  </si>
  <si>
    <t>El proyecto de Decreto se refiere a las condiciones para el ingreso y la comercialización en Uruguay de equipos, artefactos y vehículos que utilicen energía para su funcionamiento y se encuentren incluidos en las reglamentaciones del sistema nacional de etiquetado de eficiencia energética.</t>
  </si>
  <si>
    <t>Protection of the environment (TBT); Consumer information, labelling (TBT)</t>
  </si>
  <si>
    <r>
      <rPr>
        <sz val="11"/>
        <rFont val="Calibri"/>
      </rPr>
      <t>https://members.wto.org/crnattachments/2022/TBT/URY/22_4286_00_s.pdf</t>
    </r>
  </si>
  <si>
    <t>United States of America</t>
  </si>
  <si>
    <t>Revisions and Confidentiality Determinations for Data Elements 
Under the Greenhouse Gas Reporting Rule</t>
  </si>
  <si>
    <t xml:space="preserve">Proposed rule - The Environmental Protection Agency (EPA) is proposing to amend specific provisions in the Greenhouse Gas Reporting Rule to improve the quality and consistency of the data collected under the rule, streamline and improve implementation, and clarify or propose minor updates to certain provisions that have been the subject of questions from reporting entities. These proposed changes include revisions to improve the existing calculation, recordkeeping, and reporting requirements by incorporating updates to existing emissions estimation methodologies and providing for collection of additional data to understand new source categories or new emission sources for specific sectors. The proposed changes would improve understanding of the sector-specific processes or other factors that influence greenhouse gas emissions rates, improve verification of collected data, and complement or inform other EPA programs. The EPA is also proposing revisions that would improve implementation of the Greenhouse Gas Reporting Rule such as updates to applicability estimation methodologies, providing flexibility for or simplifying calculation and monitoring methodologies, streamlining recordkeeping and reporting, and other minor technical corrections or clarifications. This action also proposes to establish and amend confidentiality determinations for the reporting of certain data elements to be added or substantially revised in these proposed amendments. Further, this action includes a request for comment to solicit information that may aid in potential future revisions to the Greenhouse Gas Reporting Rule (GHGRP). _x000D_
</t>
  </si>
  <si>
    <t>13.020 - Environmental protection; 13.040 - Air quality</t>
  </si>
  <si>
    <t>Protection of the environment (TBT)</t>
  </si>
  <si>
    <r>
      <rPr>
        <sz val="11"/>
        <rFont val="Calibri"/>
      </rPr>
      <t>https://members.wto.org/crnattachments/2022/TBT/USA/22_4266_00_e.pdf</t>
    </r>
  </si>
  <si>
    <t>Modificación de la Resolución GMC N° 46/06 -"Reglamento Técnico MERCOSUR sobre Disposiciones para Envases, Revestimientos, Utensilios, Tapas y Equipamientos Metálicos en Contacto con Alimentos"</t>
  </si>
  <si>
    <t>Se introducen actualizaciones en la reglamentación regional armonizada sobre disposiciones para envases, revestimientos, utensilios, tapas y equipamientos metálicos en contacto con alimentos.</t>
  </si>
  <si>
    <t>Protection of human health or safety (TBT); Consumer information, labelling (TBT)</t>
  </si>
  <si>
    <r>
      <rPr>
        <sz val="11"/>
        <rFont val="Calibri"/>
      </rPr>
      <t>https://members.wto.org/crnattachments/2022/TBT/URY/22_4287_00_s.pdf
https://www.gub.uy/ministerio-industria-energia-mineria/node/6122</t>
    </r>
  </si>
  <si>
    <t>DUS DARS 869: 2022, Dry whole peas — Specification, First Edition</t>
  </si>
  <si>
    <t>This Draft Uganda Standard specifies requirements and methods of sampling and test for dry whole peas of varieties (cultivars) grown from Pisum sativum (L.) and Pisum sativum var. arvense (L.) intended for human consumption. It does not apply to processed whole peas after scope.</t>
  </si>
  <si>
    <t>071310 - Dried, shelled peas "Pisum sativum", whether or not skinned or split</t>
  </si>
  <si>
    <t>Protection of human health or safety (TBT); Consumer information, labelling (TBT); Prevention of deceptive practices and consumer protection (TBT); Quality requirements (TBT); Harmonization (TBT); Reducing trade barriers and facilitating trade (TBT)</t>
  </si>
  <si>
    <r>
      <rPr>
        <sz val="11"/>
        <rFont val="Calibri"/>
      </rPr>
      <t>https://members.wto.org/crnattachments/2022/TBT/UGA/22_4284_00_e.pdf</t>
    </r>
  </si>
  <si>
    <t>DUS DARS 870: 2022, Lentils — Specification, First edition</t>
  </si>
  <si>
    <t>This Draft Uganda Standard specifies the requirements and methods of sampling and test for shelled whole lentils of varieties (cultivars) grown from Lens culinaris Medic. Syn. Lens esculenta Moench. intended for human consumption.</t>
  </si>
  <si>
    <t>071390 - Dried, shelled leguminous vegetables, whether or not skinned or split (excl. peas, chickpeas, beans, lentils, broad beans, horse beans and pigeon peas)</t>
  </si>
  <si>
    <r>
      <rPr>
        <sz val="11"/>
        <rFont val="Calibri"/>
      </rPr>
      <t>https://members.wto.org/crnattachments/2022/TBT/UGA/22_4283_00_e.pdf</t>
    </r>
  </si>
  <si>
    <t>Event Data Recorders</t>
  </si>
  <si>
    <t>Notice of proposed rulemaking - NHTSA is proposing to amend its regulations regarding Event 
Data Recorders (EDRs) to extend the EDR recording period for timed data 
metrics from 5 seconds of pre-crash data at a frequency of 2 Hz to 20 
seconds of pre-crash data at a frequency of 10 Hz (i.e., increase from 
2 samples per second to 10 samples per second). This NPRM begins the 
process of fulfilling the mandate of the Fixing America's Surface 
Transportation Act (FAST Act) to establish the appropriate recording 
period in NHTSA's EDR regulation.</t>
  </si>
  <si>
    <t>43.040.15 - Car informatics. On board computer systems</t>
  </si>
  <si>
    <r>
      <rPr>
        <sz val="11"/>
        <rFont val="Calibri"/>
      </rPr>
      <t>https://members.wto.org/crnattachments/2022/TBT/USA/22_4267_00_e.pdf</t>
    </r>
  </si>
  <si>
    <t>China</t>
  </si>
  <si>
    <t>Global Maritime Distress and Safety System—Performance and Test Requirements for Automatic Identification System Search and Rescue Transmitter</t>
  </si>
  <si>
    <t>This document specifies the performance requirements, technical requirements, test methods  and required test results for the Global Maritime Distress and Safety System Automatic Identification System Search and Rescue transmitter._x000D_
This document applies to the design, production, testing and use of the Global Maritime Distress and Safety System Automatic Identification System Search and Rescue transmitter.</t>
  </si>
  <si>
    <t>852691 - Radio navigational aid apparatus</t>
  </si>
  <si>
    <t>03.220.40 - Transport by water; 33.060 - Radiocommunications</t>
  </si>
  <si>
    <t>Human health</t>
  </si>
  <si>
    <r>
      <rPr>
        <sz val="11"/>
        <rFont val="Calibri"/>
      </rPr>
      <t>https://members.wto.org/crnattachments/2022/TBT/CHN/22_4250_00_x.pdf</t>
    </r>
  </si>
  <si>
    <t>DUS 2485:2022, Standard Practice for Preservation of Waterborne Oil Samples, First edition</t>
  </si>
  <si>
    <t>1.1  This practice covers the preservation of waterborne oil samples from the time of collection to the time of analysis. Information is provided to ensure sample integrity and to avoid contamination and to minimize microbial degradation.1.2  The practice is for controlled field or laboratory conditions and specifies thorough preparation of equipment and precise operation. Where these details must be compromised in a field emergency, nonstandard simplifications are recommended that will minimize or eliminate consequent errors.Note 1—Procedures for the analysis of oil spill samples are Practices D3326D3415, and D4489, and Test Methods D3650D3327D3328, and D3414. A guide to the use of ASTM test methods for the analysis of oil spill samples is found in Practice D34151.3  The values stated in SI units are to be regarded as standard. No other units of measurement are included in this standard.</t>
  </si>
  <si>
    <t>75.040 - Crude petroleum</t>
  </si>
  <si>
    <t>Protection of the environment (TBT); Protection of human health or safety (TBT); Protection of animal or plant life or health (TBT)</t>
  </si>
  <si>
    <t>DUS DARS 1218: 2022, Handling processing, quality evaluation and storage of poultry, First Edition</t>
  </si>
  <si>
    <t>This code lays down guidelines for efficient handling, processing, quality evaluation, cold storage and transportation of poultry and poultry products.</t>
  </si>
  <si>
    <t>Prevention of deceptive practices and consumer protection (TBT); Protection of human health or safety (TBT); Quality requirements (TBT); Harmonization (TBT); Reducing trade barriers and facilitating trade (TBT); Cost saving and productivity enhancement (TBT)</t>
  </si>
  <si>
    <r>
      <rPr>
        <sz val="11"/>
        <rFont val="Calibri"/>
      </rPr>
      <t>https://members.wto.org/crnattachments/2022/TBT/UGA/22_4308_00_e.pdf</t>
    </r>
  </si>
  <si>
    <t>DUS 2483: 2022, Standard Specification for Compressed Natural Gas (CNG) and Liquefied Natural Gas (LNG) Used as a Motor Vehicle Fuel, First Edition</t>
  </si>
  <si>
    <t>1.1  This specification defines the minimum fuel quality requirements for gaseous fuels consisting primarily of methane when used as an internal combustion engine fuel.1.2  This specification defines the criteria for compressed natural gas (CNG), liquefied natural gas (LNG), or biogas when used as a fuel for internal combustion engines in motor vehicles.1.3  This specification covers the needs of internal combustion engines designed for use in motor vehicles.1.4  Fuels that have been enriched with hydrogen are outside the scope of this specification.1.5  This specification applies to the fuel as delivered into the on-board fuel tanks of a motor vehicle either as a compressed gas or cryogenic liquified gas.1.6  This specification may serve as a guide to gaseous fuel quality requirements for internal combustion engines used in stationary applications.1.7  This specification is not a natural gas pipeline standard; those requirements are determined by national and regional tariffs.1.8  Units—The values stated in SI units are to be regarded as standard. The values given in parentheses after SI units are provided for information only and are not considered standard.</t>
  </si>
  <si>
    <t>271111 - Natural gas, liquefied</t>
  </si>
  <si>
    <t>75.060 - Natural gas</t>
  </si>
  <si>
    <t>Consumer information, labelling (TBT); Protection of human health or safety (TBT); Prevention of deceptive practices and consumer protection (TBT); Quality requirements (TBT); Cost saving and productivity enhancement (TBT)</t>
  </si>
  <si>
    <t>DUS DARS 1199: 2022, Edible eggs-in-shell — Specification and grading, First Edition </t>
  </si>
  <si>
    <t>1.1 This Draft Uganda Standard specifies safety and quality requirements method of sampling and test methods for edible hen eggs in shell intended for human consumption._x000D_
1.2 This standard applies to hen eggs-in-shell fit for direct human consumption and for use in the food and/or non-food industries._x000D_
1.3 All eggs must originate from laying hens or laying hens of breeding stock kept on farms regularly operated under the applicable regulations pertaining to food safety and inspection._x000D_
1.4 Interior egg quality specifications for these standards are based on the apparent condition of the interior contents of the egg as it is twirled before the candling light. Any type or make of candling light may be used that will enable the particular grader to make consistently accurate determination of the interior quality of shell eggs. It is desirable to break out an occasional egg and by determining the Haugh unit value of the broken-out egg, compare the broken-out and candled appearance, thereby aiding in correlating candled and broken-out appearance.</t>
  </si>
  <si>
    <t>0407 - Birds' eggs, in shell, fresh, preserved or cooked</t>
  </si>
  <si>
    <r>
      <rPr>
        <sz val="11"/>
        <rFont val="Calibri"/>
      </rPr>
      <t>https://members.wto.org/crnattachments/2022/TBT/UGA/22_4249_00_e.pdf</t>
    </r>
  </si>
  <si>
    <t>DUS DARS 1224: 2021, Chicken meat — Carcasses and parts, First Edition</t>
  </si>
  <si>
    <t>This Draft African standard specifies the quality and safety requirements, methods of sampling and test for raw chicken meat, carcass and parts intended for human consumption._x000D_
This excludes products with added ingredients or “chicken preparations”</t>
  </si>
  <si>
    <t>0207 - Meat and edible offal of fowls of the species Gallus domesticus, ducks, geese, turkeys and guinea fowls, fresh, chilled or frozen</t>
  </si>
  <si>
    <t>Consumer information, labelling (TBT); Quality requirements (TBT); Prevention of deceptive practices and consumer protection (TBT); Protection of human health or safety (TBT); Harmonization (TBT); Reducing trade barriers and facilitating trade (TBT); Cost saving and productivity enhancement (TBT)</t>
  </si>
  <si>
    <r>
      <rPr>
        <sz val="11"/>
        <rFont val="Calibri"/>
      </rPr>
      <t>https://members.wto.org/crnattachments/2022/TBT/UGA/22_4275_00_e.pdf</t>
    </r>
  </si>
  <si>
    <t>Standards Decree (Replacement of the third Annex to the Standards Law) 5782-2022;Director Order to the list of Mandatory Standards applicable to commodities under the Standards Law.</t>
  </si>
  <si>
    <t>Following the new import regime notified in G/TBT/N/ISR/1216 and G/TBT/N/ISR/1219 on 26 August 2022, the standards law and related legislation were amended by the following:Standards Decree (Replacement of the third Annex to the Standards Law) 5782-2022;Director Order to the list of Mandatory Standards applicable to commodities under the Standards Law.The new import regime allows the import of commodities complying with International/Foreign Standards, which were adopted as Israeli standards, to be based on an importer's declaration of conformity. According to the reform, the importer may choose to either issue a DoC to the applicable Israeli Mandatory Standards or to issue a DoC to relevant international/foreign standards, with an attachment of documents proving compliance with those standards. For additional information relating to the reform please see: https://www.gov.il/he/departments/topics/standardization-import-reform/govil-landing-pageThe Standards Decree (Replacement of the third Annex to the Standards Law) 5782-2022 details the list of all Israel Mandatory Standards that are not approved for import according to compliance with International/Foreign Standards, whether in full or with special conditions applied to some of the products under each standard's scope (i.e. the 'Negative List').The Director Order to the list of Mandatory Standards applicable to commodities under the Standards Law includes the list of all Israel Mandatory Standards that are approved for import according to compliance with International/Foreign Standards (i.e. the 'Positive List').</t>
  </si>
  <si>
    <t>Reducing trade barriers and facilitating trade (TBT); Harmonization (TBT)</t>
  </si>
  <si>
    <r>
      <rPr>
        <sz val="11"/>
        <rFont val="Calibri"/>
      </rPr>
      <t>https://members.wto.org/crnattachments/2022/TBT/ISR/22_4292_00_x.pdf
https://members.wto.org/crnattachments/2022/TBT/ISR/22_4292_01_x.pdf</t>
    </r>
  </si>
  <si>
    <t>Proyecto de Protocolo de Análisis y/o Ensayos de Seguridad de Transformadores y fuentes de alimentación para juguetes</t>
  </si>
  <si>
    <t>El presente protocolo establece el procedimiento de certificación de Seguridad para los transformadores y fuentes de alimentación para juguetes, de uso interior y exterior, de acuerdo con el siguiente alcance:Transformadores estacionarios y portátiles, monofásicos, enfriados por aire (natural o forzado), para juguetes y fuentes de alimentación que incorporen transformadores para juguetes, que tengan un voltaje de suministro nominal que no exceda los 250 V CA, un suministro nominal y frecuencia de operación interna que no exceda los 500 Hz, una salida nominal que no exceda los 200 VA y una corriente nominal de salida que no exceda los 10 A.</t>
  </si>
  <si>
    <r>
      <rPr>
        <sz val="11"/>
        <rFont val="Calibri"/>
      </rPr>
      <t>https://members.wto.org/crnattachments/2022/TBT/CHL/22_4304_00_s.pdf
https://www.sec.cl/consulta-publica/</t>
    </r>
  </si>
  <si>
    <t>DUS DARS 871:2022, Dry split peas — Specification, First edition</t>
  </si>
  <si>
    <t>This Draft Uganda Standard specifies the requirements and methods of sampling and test for dry split peas of varieties (cultivars) grown from Pisum sativum L. and Pisum sativum var. arvense L. intended for human consumption</t>
  </si>
  <si>
    <t>Consumer information, labelling (TBT); Prevention of deceptive practices and consumer protection (TBT); Quality requirements (TBT); Harmonization (TBT); Protection of human health or safety (TBT); Reducing trade barriers and facilitating trade (TBT)</t>
  </si>
  <si>
    <r>
      <rPr>
        <sz val="11"/>
        <rFont val="Calibri"/>
      </rPr>
      <t>https://members.wto.org/crnattachments/2022/TBT/UGA/22_4253_00_e.pdf</t>
    </r>
  </si>
  <si>
    <t>Russian Federation</t>
  </si>
  <si>
    <t>Draft amendments to the Rules for conducting clinical and clinical laboratory tests of medical devices</t>
  </si>
  <si>
    <t>The draft amendments to the Rules for conducting clinical and clinical laboratory tests (studies) of medical devices apply to medical products put into circulation on the territory of the Eurasian Economic Union and envisage the following:_x000D_
clarification of the concepts;_x000D_
clarification of the conditions for obtaining clinical data for software that is a medical device;clarification of the conditions of comparability of medical devices when considering clinical data;_x000D_
clarification of the procedure for obtaining a permit for testing;_x000D_
clarification of test requirements;_x000D_
clarification of the grounds for excluding medical organizations from the unified register of authorized organizations authorized to conduct research (testing) of medical devices for the purpose of their registration;_x000D_
definition of requirements for the technical file of the software that is a medical device; clarification of the form of test reports.</t>
  </si>
  <si>
    <t>3005 - Wadding, gauze, bandages and the like, e.g. dressings, adhesive plasters, poultices, impregnated or covered with pharmaceutical substances or put up for retail sale for medical, surgical, dental or veterinary purposes; 9018 - Instruments and appliances used in medical, surgical, dental or veterinary sciences, incl. scintigraphic apparatus, other electro-medical apparatus and sight-testing instruments, n.e.s.; 9002 - Lenses, prisms, mirrors and other optical elements, of any material, mounted, being parts of or fittings for instruments or apparatus (excl. such elements of glass not optically worked); 9402 - Medical, surgical, dental or veterinary furniture, e.g. operating tables, examination tables, hospital beds with mechanical fittings and dentists' chairs; barbers' chairs and similar chairs having rotating as well as both reclining and elevating movement; parts thereof</t>
  </si>
  <si>
    <r>
      <rPr>
        <sz val="11"/>
        <rFont val="Calibri"/>
      </rPr>
      <t>https://docs.eaeunion.org/ria/ru-ru/0104092/ria_09072020
https://docs.eaeunion.org/ria/ru-ru/0105401/ria%2008062022</t>
    </r>
  </si>
  <si>
    <t>Türkiye</t>
  </si>
  <si>
    <t>Turkish Food Codex Regulation on Food Additives</t>
  </si>
  <si>
    <t>This Regulation provides for:(a) Lists of approved food additives as set out in Annexes II and III,(b) conditions of use of food additives in foods, including food additives and  food enzymes as covered by Regulation on food enzymes (OG:24.2.2017 – 29989), and food flavourings as covered by Regulation on flavourings and certain food ingredients with flavouring properties for use in and on foods (OG:29.12.2011 - 28157 reiterated number 3)  (c) rules on the labelling of food additives sold as such.</t>
  </si>
  <si>
    <r>
      <rPr>
        <sz val="11"/>
        <rFont val="Calibri"/>
      </rPr>
      <t>https://members.wto.org/crnattachments/2022/TBT/TUR/22_4238_00_x.pdf
https://members.wto.org/crnattachments/2022/TBT/TUR/22_4238_01_x.pdf</t>
    </r>
  </si>
  <si>
    <t>United Kingdom</t>
  </si>
  <si>
    <t>The Product Safety (Amendment) Regulations 2022.</t>
  </si>
  <si>
    <t>This measure will allow completed conformity assessment activities for CE marking undertaken before the end of 2022 to be valid for manufacturers to use as a basis for UKCA, for the duration of the certificate issued or until 31 December 2027 (whichever is shorter). It will also allow ongoing activities related to that completed conformity assessment activity (e.g. annual inspections) to continue for the duration of the certificate issued or until 31 December 2027 (whichever is shorter). The measure will also extend current legislation allowing importer information and the Great Britain conformity marking (generally UKCA) to be added to products using a label or accompanying document, rather than being physically marked on the product itself, until 31 December 2025. </t>
  </si>
  <si>
    <t>National security requirements (TBT); Protection of human health or safety (TBT)</t>
  </si>
  <si>
    <t>E09. COVID-19 TBT</t>
  </si>
  <si>
    <r>
      <rPr>
        <sz val="11"/>
        <rFont val="Calibri"/>
      </rPr>
      <t>https://members.wto.org/crnattachments/2022/TBT/GBR/22_4242_00_e.pdf</t>
    </r>
  </si>
  <si>
    <t>DUS DARS 1203:2022, Hens egg products— Specification, First Edition</t>
  </si>
  <si>
    <t>This Draft Uganda Standard specifies quality and safety requirements, sampling and test methods for products made from eggs obtained from hens of the species Gallus gallus intended for use in the manufacture of food for human consumption.</t>
  </si>
  <si>
    <r>
      <rPr>
        <sz val="11"/>
        <rFont val="Calibri"/>
      </rPr>
      <t>https://members.wto.org/crnattachments/2022/TBT/UGA/22_4248_00_e.pdf</t>
    </r>
  </si>
  <si>
    <t>DUS DARS 1200: 2022 , Eggs-in-shell for processing, First Edition</t>
  </si>
  <si>
    <t>This Draft Uganda Standard specifies safety and quality requirements, sampling and test methods for hen egg-in-shell for processing.</t>
  </si>
  <si>
    <r>
      <rPr>
        <sz val="11"/>
        <rFont val="Calibri"/>
      </rPr>
      <t>https://members.wto.org/crnattachments/2022/TBT/UGA/22_4246_00_e.pdf</t>
    </r>
  </si>
  <si>
    <t>DUS DARS 1202: 2022, Preserved eggs-in-shell, First Edition</t>
  </si>
  <si>
    <t>This Draft Uganda Standard specifies quality and safety requirements, , methods of test for preserved hen eggs-in-shell fit for direct human consumption. This standard on Preserved eggs-in-shell aims to facilitate economic exchanges between countries and will contribute to the availability of quality products for the African population. It will contribute to the protection of consumers' health.</t>
  </si>
  <si>
    <t>040790 - Birds' eggs, in shell, preserved or cooked</t>
  </si>
  <si>
    <t>67.120.30 - Fish and fishery products</t>
  </si>
  <si>
    <r>
      <rPr>
        <sz val="11"/>
        <rFont val="Calibri"/>
      </rPr>
      <t>https://members.wto.org/crnattachments/2022/TBT/UGA/22_4245_00_e.pdf</t>
    </r>
  </si>
  <si>
    <t>The Weights and Measures (Water Meters) Rules, 2022</t>
  </si>
  <si>
    <t>These Rules shall apply to water meters;a)         for use for trade of cold potable water and hot water.b)         used for purposes of production, irrigation, and natural resource monitoring.c)         whose principles of operation include among others mechanical, electromagnetic and ultrasonic.These Rules shall also apply to ancillary devices.</t>
  </si>
  <si>
    <t>902610 - Instruments and apparatus for measuring or checking the flow or level of liquids (excl. meters and regulators)</t>
  </si>
  <si>
    <t>17.120.01 - Measurement of fluid flow in general</t>
  </si>
  <si>
    <t>Consumer information, labelling (TBT); Prevention of deceptive practices and consumer protection (TBT); Quality requirements (TBT); Reducing trade barriers and facilitating trade (TBT)</t>
  </si>
  <si>
    <t>Metrology</t>
  </si>
  <si>
    <r>
      <rPr>
        <sz val="11"/>
        <rFont val="Calibri"/>
      </rPr>
      <t>https://members.wto.org/crnattachments/2022/TBT/UGA/22_4233_00_e.pdf</t>
    </r>
  </si>
  <si>
    <t>SI 240 - Toilet soap</t>
  </si>
  <si>
    <t>The requirements of the existing Mandatory Standard, SI 240, dealing with toilet soap, shall be declared voluntary. This declaration aims to remove unnecessary obstacles to trade and lower trade barriers.</t>
  </si>
  <si>
    <t>34011 - - Soap and organic surface-active products and preparations, in the form of bars, cakes, moulded pieces or shapes, and paper, wadding, felt and nonwovens, impregnated, coated or covered with soap or detergent :</t>
  </si>
  <si>
    <t>71.100.70 - Cosmetics. Toiletries</t>
  </si>
  <si>
    <r>
      <rPr>
        <sz val="11"/>
        <rFont val="Calibri"/>
      </rPr>
      <t>https://members.wto.org/crnattachments/2022/TBT/ISR/22_4217_00_x.pdf</t>
    </r>
  </si>
  <si>
    <t>DUS 970-2 :2022, Agglomerated stone - Slabs and cut-to-size products for vanity and kitchen tops, Second edition</t>
  </si>
  <si>
    <t>This document specifies requirements and appropriate test methods for slabs and cut-to-size products of agglomerated stone which are made for use as vanity and kitchen tops, or other similar use in furnishing (e.g. splash zone)._x000D_
NOTE: “Agglomerated stones” are commercially termed “engineered-stones”._x000D_
This document does not cover secondary operations including site installation.</t>
  </si>
  <si>
    <t>25 - SALT; SULPHUR; EARTHS AND STONE; PLASTERING MATERIALS, LIME AND CEMENT</t>
  </si>
  <si>
    <t>91 - CONSTRUCTION MATERIALS AND BUILDING</t>
  </si>
  <si>
    <t>Consumer information, labelling (TBT); Prevention of deceptive practices and consumer protection (TBT); Quality requirements (TBT)</t>
  </si>
  <si>
    <r>
      <rPr>
        <sz val="11"/>
        <rFont val="Calibri"/>
      </rPr>
      <t>https://members.wto.org/crnattachments/2022/TBT/UGA/22_4225_00_e.pdf</t>
    </r>
  </si>
  <si>
    <t>DUS 1659: 2022, Materials in contact with food — Requirements for packaging materials, second edition</t>
  </si>
  <si>
    <t>This Draft Uganda Standard provides requirements for food contact surfaces including packaging materials that are intended for that purpose and can be expected to come into contact with food under normal or foreseeable conditions of use." The standard does not include coverings or coatings and substances that are part of the food and may be eaten with it such as sausage skin for which other standards apply.</t>
  </si>
  <si>
    <t>39 - PLASTICS AND ARTICLES THEREOF</t>
  </si>
  <si>
    <t>55.040 - Packaging materials and accessories</t>
  </si>
  <si>
    <t>Consumer information, labelling (TBT); Prevention of deceptive practices and consumer protection (TBT); Protection of human health or safety (TBT); Protection of animal or plant life or health (TBT); Protection of the environment (TBT); Harmonization (TBT); Quality requirements (TBT); Reducing trade barriers and facilitating trade (TBT)</t>
  </si>
  <si>
    <r>
      <rPr>
        <sz val="11"/>
        <rFont val="Calibri"/>
      </rPr>
      <t>https://members.wto.org/crnattachments/2022/TBT/UGA/22_4230_00_e.pdf</t>
    </r>
  </si>
  <si>
    <t>SI 730 - Preserved tomato products</t>
  </si>
  <si>
    <t>Revision of the Mandatory Standard SI 730, dealing with preserved tomato products. This draft revision adopts the Codex Alimentarius Standard 13-1981 (Adopted in 1981. Revised in 2007. Amended in 2013, 2017), with a few changes appearing in the standard's Hebrew section.  The major differences between the old version and this new revised draft standard are as follow:Adds a reference to The Codex general standard for fruit juices and nectars (CODEX STAN 247-2005);Replace the reference to Israel Mandatory Standard SI 52 dealing with fruit juices and concentrated fruit;Adds to section 3.2.2 dealing with size or wholeness, a remark relating to the calculation of product weight after filtering;Adds to section 3.2.3 dealing with defects and allowances, a clarification relating to defects tolerance;Changes the normative reference to apply Israel's laws and regulations;Changes in section 7.1.4 dealing with the minimum drained weight, the requirement for the product's weight after drainage.</t>
  </si>
  <si>
    <t>2002 - Tomatoes, prepared or preserved otherwise than by vinegar or acetic acid</t>
  </si>
  <si>
    <t>67.080.20 - Vegetables and derived products</t>
  </si>
  <si>
    <t>Reducing trade barriers and facilitating trade (TBT); Protection of human health or safety (TBT)</t>
  </si>
  <si>
    <r>
      <rPr>
        <sz val="11"/>
        <rFont val="Calibri"/>
      </rPr>
      <t>https://members.wto.org/crnattachments/2022/TBT/ISR/22_4218_00_x.pdf</t>
    </r>
  </si>
  <si>
    <t>DUS DARS 867: 2022, Dry cowpeas — Specification, First Edition</t>
  </si>
  <si>
    <t>This African Standard specifies the requirements and methods of sampling and test for dry cowpeas of the varieties (cultivars) grown from Vigna unguiculata (L.) Sync. Vigna sinensis (L.) intended for human consumption. It does not apply to processed cowpeas.</t>
  </si>
  <si>
    <t>071335 - Dried, shelled cow peas "Vigna unguiculata", whether or not skinned or split</t>
  </si>
  <si>
    <t>Consumer information, labelling (TBT); Prevention of deceptive practices and consumer protection (TBT); Protection of human health or safety (TBT); Protection of the environment (TBT); Quality requirements (TBT); Harmonization (TBT); Reducing trade barriers and facilitating trade (TBT); Cost saving and productivity enhancement (TBT)</t>
  </si>
  <si>
    <r>
      <rPr>
        <sz val="11"/>
        <rFont val="Calibri"/>
      </rPr>
      <t>https://members.wto.org/crnattachments/2022/TBT/UGA/22_4234_00_e.pdf</t>
    </r>
  </si>
  <si>
    <t>European Union</t>
  </si>
  <si>
    <t>Draft Commission Implementing Regulation approving L-(+)-lactic acid as an existing active substance for use in biocidal products of product-type 6 in accordance with Regulation (EU) No 528/2012 of the European Parliament and of the Council </t>
  </si>
  <si>
    <t>This draft Commission Implementing Regulation approves L(+) lactic acid as an active substance for use in biocidal products of product-type 6. It contains rules on the placing on the market of treated articles.</t>
  </si>
  <si>
    <t>Protection of the environment (TBT); Harmonization (TBT); Protection of human health or safety (TBT)</t>
  </si>
  <si>
    <r>
      <rPr>
        <sz val="11"/>
        <rFont val="Calibri"/>
      </rPr>
      <t>https://members.wto.org/crnattachments/2022/TBT/EEC/22_4231_00_e.pdf
https://members.wto.org/crnattachments/2022/TBT/EEC/22_4231_01_e.pdf</t>
    </r>
  </si>
  <si>
    <t>DUS 1511:2022, Oxygen for medical use — Specification, Second edition </t>
  </si>
  <si>
    <t>This Draft Uganda Standard specifies the requirements, methods of sampling and testing of oxygen for medical use only.</t>
  </si>
  <si>
    <t>280440 - Oxygen</t>
  </si>
  <si>
    <t>11.020 - Medical sciences and health care facilities in general</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</si>
  <si>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</si>
  <si>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https://members.wto.org/crnattachments/2022/TBT/UGA/22_4226_00_e.pdf</t>
    </r>
  </si>
  <si>
    <t>Draft Commission Delegated Directive amending, for the purposes of adapting to scientific and technical progress, Annex III to Directive 2011/65/EU of the European Parliament and of the Council as regards an exemption for hexavalent chromium as an anticorrosion agent in gas absorption heat pumps</t>
  </si>
  <si>
    <t>This draft Commission Delegated Directive concerns applications for a specific and temporary exemption from the RoHS 2 (Directive 2011/65/EU) substance restrictions. The criteria for a new exemption are met and it is proposed to grant an exemption in Annex III of that Directive. </t>
  </si>
  <si>
    <t>31.020 - Electronic components in general</t>
  </si>
  <si>
    <t>Protection of human health or safety (TBT); Protection of the environment (TBT)</t>
  </si>
  <si>
    <r>
      <rPr>
        <sz val="11"/>
        <rFont val="Calibri"/>
      </rPr>
      <t>https://members.wto.org/crnattachments/2022/TBT/EEC/22_4229_00_e.pdf
https://members.wto.org/crnattachments/2022/TBT/EEC/22_4229_01_e.pdf</t>
    </r>
  </si>
  <si>
    <t>DUS 2269:2022, Composites made from cellulose-based materials and thermoplastics (usually called wood-polymer composites (WPC) or natural fibre composites (NFC))  Specifications for decking profiles and tiles, First edition</t>
  </si>
  <si>
    <t>This Draft Standard specifies the characteristics of decking profiles and tiles made from cellulose-based materials and thermoplastics, usually called wood-polymer composites (WPC) or natural fibre composites (NFC), for external use._x000D_
This standard is applicable to extruded profiles but also to tiles manufactured by other plastics processing techniques, e.g. injection moulding._x000D_
It is not applicable to kits (i.e. support rail profiles, cover strip profiles and hardware) which are out of the scope of this standard._x000D_
NOTE: For editorial reasons, the abbreviation “WPC” is used for “composites made from cellulose-based materials and thermoplastics”.</t>
  </si>
  <si>
    <t>391890 - Floor coverings of plastics, whether or not self-adhesive, in rolls or in the form of tiles, and wall or ceiling coverings in rolls with a width of &gt;= 45 cm, consisting of a layer of plastics fixed permanently on a backing of any material other than paper, the face side of which is grained, embossed, coloured, design-printed or otherwise decorated (excl. coverings of polymers of vinyl chloride)</t>
  </si>
  <si>
    <t>Labelling</t>
  </si>
  <si>
    <r>
      <rPr>
        <sz val="11"/>
        <rFont val="Calibri"/>
      </rPr>
      <t>https://members.wto.org/crnattachments/2022/TBT/UGA/22_4224_00_e.pdf</t>
    </r>
  </si>
  <si>
    <t>DARS 864:2022, Dry beans — Specification, First Edition</t>
  </si>
  <si>
    <t>This African Standard specifies requirements and methods of sampling and test for dry beans (Phaseolus vulgaris) intended for human consumption. It does not apply to processed beans.</t>
  </si>
  <si>
    <t>071333 - Dried, shelled kidney beans "Phaseolus vulgaris", whether or not skinned or split</t>
  </si>
  <si>
    <t>Consumer information, labelling (TBT); Prevention of deceptive practices and consumer protection (TBT); Protection of human health or safety (TBT); Quality requirements (TBT); Protection of animal or plant life or health (TBT); Harmonization (TBT); Reducing trade barriers and facilitating trade (TBT)</t>
  </si>
  <si>
    <r>
      <rPr>
        <sz val="11"/>
        <rFont val="Calibri"/>
      </rPr>
      <t>https://members.wto.org/crnattachments/2022/TBT/UGA/22_4228_00_e.pdf</t>
    </r>
  </si>
  <si>
    <t>Draft Commission Delegated Directive amending Directive 2000/53/EC of the European Parliament and of the Council as regards the exemptions for the use of lead in aluminium alloys for machining purposes, in copper alloys and in certain batteries </t>
  </si>
  <si>
    <t>The draft Directive adapts to scientific and technical progress the list of materials and components, which are exempt from the prohibition of the use of lead in materials, and components of vehicles put on the market after 1 July 2003.  The draft Directive amends exemptions 2(c)(i) on aluminium alloys for machining purposes with a lead content up to 0.4% by weight, 3 on copper alloys containing up to 4% lead by weight and 5(b) on lead in batteries for certain battery applications as specified in entries 5(b)(i) and 5(b)(ii) of Annex II to the End-of-life vehicles (ELV) Directive (Directive 2000/53/EC).</t>
  </si>
  <si>
    <r>
      <rPr>
        <sz val="11"/>
        <rFont val="Calibri"/>
      </rPr>
      <t>https://members.wto.org/crnattachments/2022/TBT/EEC/22_4198_00_e.pdf
https://members.wto.org/crnattachments/2022/TBT/EEC/22_4198_01_e.pdf</t>
    </r>
  </si>
  <si>
    <t>Brazil</t>
  </si>
  <si>
    <t>Public Consultation 42, 7 June 2022</t>
  </si>
  <si>
    <t>Public Consultation Proposal for technical requirements for conformity assessment of mobile phones under the Mobile Satellite Service.</t>
  </si>
  <si>
    <t>85 - ELECTRICAL MACHINERY AND EQUIPMENT AND PARTS THEREOF; SOUND RECORDERS AND REPRODUCERS, TELEVISION IMAGE AND SOUND RECORDERS AND REPRODUCERS, AND PARTS AND ACCESSORIES OF SUCH ARTICLES</t>
  </si>
  <si>
    <t>33 - TELECOMMUNICATIONS. AUDIO AND VIDEO ENGINEERING</t>
  </si>
  <si>
    <t>Other (TBT)</t>
  </si>
  <si>
    <r>
      <rPr>
        <sz val="11"/>
        <rFont val="Calibri"/>
      </rPr>
      <t>https://apps.anatel.gov.br/ParticipaAnatel/Home.aspx</t>
    </r>
  </si>
  <si>
    <t>Draft Commission Implementing Regulation renewing the approval of creosote as an active substance for use in biocidal products of product-type 8 in accordance with Regulation (EU) No 528/2012 of the European Parliament and of the Council</t>
  </si>
  <si>
    <t>This draft Commission Implementing Regulation renews the approval of creosote as an active substance for use in biocidal products of product-type 8. The substance meets the exclusion criteria set out in Article 5(1) of the Regulation (EU) No 528/2012, but fulfils the conditions for derogation for a limited number of uses. </t>
  </si>
  <si>
    <t>Protection of the environment (TBT); Protection of human health or safety (TBT); Harmonization (TBT)</t>
  </si>
  <si>
    <r>
      <rPr>
        <sz val="11"/>
        <rFont val="Calibri"/>
      </rPr>
      <t>https://members.wto.org/crnattachments/2022/TBT/EEC/22_4199_00_e.pdf
https://members.wto.org/crnattachments/2022/TBT/EEC/22_4199_01_e.pdf</t>
    </r>
  </si>
  <si>
    <t>SI 32 part 1.1: Plugs and socket outlets for household and similar purposes: Plugs and socket-outlets for single phase up to 16A - General requirements </t>
  </si>
  <si>
    <t>A second amendment to the Mandatory Standard SI 32 part 1.1, dealing with plugs and socket-outlets. This amendment deletes from Figure 208 the size "3.2 ø (diameter) min."</t>
  </si>
  <si>
    <t>8536 - Electrical apparatus for switching or protecting electrical circuits, or for making connections to or in electrical circuits, e.g., switches, relays, fuses, surge suppressors, plugs, sockets, lamp holders and junction boxes, for a voltage &lt;= 1.000 V (excl. control desks, cabinets, panels etc. of heading 8537)</t>
  </si>
  <si>
    <t>29.120.30 - Plugs, socket-outlets, couplers</t>
  </si>
  <si>
    <r>
      <rPr>
        <sz val="11"/>
        <rFont val="Calibri"/>
      </rPr>
      <t>https://members.wto.org/crnattachments/2022/TBT/ISR/22_4202_00_x.pdf</t>
    </r>
  </si>
  <si>
    <t>SI 799 – Common antenna receiving systems, individual antenna receiving systems and amateur radio vertical antenna mast</t>
  </si>
  <si>
    <t>A first amendment to the Mandatory Standard SI 799, dealing with aerials. This amendment changes the following:Expands the standard's scope to apply also to receiving satellite TV broadcasts through a distribution system installed in the buildings;Adds new requirements for receiving satellite TV broadcasts;Edds new EMC requirements.</t>
  </si>
  <si>
    <t>852910 - Aerials and aerial reflectors of all kinds; parts suitable for use therewith, n.e.s.</t>
  </si>
  <si>
    <t>33.120.40 - Aerials; 91.120.01 - Protection of and in buildings in general</t>
  </si>
  <si>
    <t>Quality requirements (TBT); Protection of human health or safety (TBT)</t>
  </si>
  <si>
    <r>
      <rPr>
        <sz val="11"/>
        <rFont val="Calibri"/>
      </rPr>
      <t>https://members.wto.org/crnattachments/2022/TBT/ISR/22_4207_00_x.pdf</t>
    </r>
  </si>
  <si>
    <t>The Road Vehicles and Non-Road Mobile Machinery (Type-Approval) (Amendment and Transitional Provisions) (EU Exit) Regulations 2022.</t>
  </si>
  <si>
    <t>Draft legislation making amendments to domestic legislation governing the type-approval of road vehicles, motorcycles, agricultural vehicles, and engines for non-road mobile machinery. The draft is fully developed but not final. Primarily it establishes a permanent type-approval scheme for passenger and goods vehicles and their trailers in Great Britain replacing the provisional scheme in place since 1st January 2021 and due to end on 31st December 2022. The legislation does not change the technical requirements vehicles will have to meet to obtain approval. The amendments are primarily to correct legal deficiencies, such as references to EU member states, the EU and its institutions which no longer apply in Great Britain, in EU legislation retained in domestic law at the end of 2020. In addition, those functions previously exercised by the EU Commission will be amended, bringing them under the control of the UK government where appropriate.  The permanent scheme will be optional for manufacturers seeking approval when the legislation comes into force and will then become mandatory from 1st July 2023 for new vehicle types. It will also apply to those with approval issued under the existing provisional scheme as those approvals expire after 1st July 2023. In addition, there are a number of transitional provisions for the continued use of approvals issued to EU regulations. The legislation also extends existing provisional schemes for motorcycles and agricultural vehicles that are due to expire on 31st December 2022 and must be extended beyond that date to enable the continued supply of these products and enforcement action to address non-compliance. These schemes will continue to function as they do now, and no changes are proposed to the technical requirements applicable under them. In addition, provisional approval schemes for road vehicle trailers, components, and engines for non-road mobile machinery are proposed. These schemes will function in the same way as those for motorcycles and agricultural vehicles.  </t>
  </si>
  <si>
    <r>
      <rPr>
        <sz val="11"/>
        <rFont val="Calibri"/>
      </rPr>
      <t>https://members.wto.org/crnattachments/2022/TBT/GBR/22_4200_00_e.pdf</t>
    </r>
  </si>
  <si>
    <t>Chinese Taipei</t>
  </si>
  <si>
    <t> Draft Amendment to Technical Specification for Type Approval of Water Meters</t>
  </si>
  <si>
    <t>The Technical Specification for Type Approval of Water Meters was promulgated and implemented on June 12, 2003, and  the latest revision date was November 3, 2014. In view of the rapid development of water meter manufacturing technology, electrical or electronic  measurement becomes popular, and it is an important part of energy management in smart homes. Considering that new electrical or electronic water meters will generally be used as water consumption measurement devices, the BSMI proposes to amend the Technical Specification for Type Approval of Water Meters in accordance with OIML R49:2013.</t>
  </si>
  <si>
    <t>Quality requirements (TBT); Prevention of deceptive practices and consumer protection (TBT)</t>
  </si>
  <si>
    <r>
      <rPr>
        <sz val="11"/>
        <rFont val="Calibri"/>
      </rPr>
      <t>https://members.wto.org/crnattachments/2022/TBT/TPKM/22_4208_00_e.pdf
https://members.wto.org/crnattachments/2022/TBT/TPKM/22_4208_00_x.pdf</t>
    </r>
  </si>
  <si>
    <t>DUS 2600:2022, Standard Test Methods for Chemical Analysis of Copper Alloys, First Edition</t>
  </si>
  <si>
    <t>These test methods cover the chemical analysis of copper alloys having chemical ranges within the following limits: Element              Composition, %_x000D_
Aluminum        12.0 max_x000D_
Antimony          1.0 max_x000D_
Arsenic               1.0 max_x000D_
Cadmium          1.5 max_x000D_
Cobalt                 1.0 max_x000D_
Copper               40.0 min_x000D_
Iron                      6.0 max_x000D_
Lead                    27.0 max_x000D_
Manganese      6.0 max_x000D_
Nickel               50.0 max_x000D_
Phosphorus    1.0 max_x000D_
Silicon              5.0 max_x000D_
Sulfur               0.1 max_x000D_
Tin                    20.0 max_x000D_
Zinc                  50.0 max</t>
  </si>
  <si>
    <t>2603 - Copper ores and concentrates</t>
  </si>
  <si>
    <t>77.120.30 - Copper and copper alloys</t>
  </si>
  <si>
    <t>Prevention of deceptive practices and consumer protection (TBT); Protection of human health or safety (TBT); Quality requirements (TBT); Reducing trade barriers and facilitating trade (TBT)</t>
  </si>
  <si>
    <t>SI 1458 part 2.2 - Structural steel hollow sections: Hot finished sections – Tolerances, dimensions and sectional properties</t>
  </si>
  <si>
    <t>Revision of the Mandatory Standard SI 1458 part 2.2, dealing with hot finished structural steel hollow sections. This draft revision adopts the European Standard EN 10219-2: May 2019, with a few changes appearing in the standard's Hebrew section.The main changes with respect to the previous edition are listed below:·         Adds new requirements for elliptical hollow sections;·         Removes Annex A concerning the additional tolerances for piling tubes;·         Adds sub-section 5.2;·         Changes Table 3 dealing with the length tolerances for exact length;Adds to section 7.1 a new paragraph.</t>
  </si>
  <si>
    <t>7304 - Tubes, pipes and hollow profiles, seamless, of iron or steel (excl. products of cast iron); 7305 - Tubes and pipes, having circular cross-sections and an external diameter of &gt; 406,4 mm, of flat-rolled products of iron or steel "e.g., welded, riveted or similarly closed"; 7306 - Tubes, pipes and hollow profiles "e.g., open seam or welded, riveted or similarly closed", of iron or steel (excl. of cast iron, seamless tubes and pipes and tubes having internal and external circular cross-sections and an external diameter of &gt; 406,4 mm)</t>
  </si>
  <si>
    <t>77.140.75 - Steel pipes and tubes for specific use</t>
  </si>
  <si>
    <r>
      <rPr>
        <sz val="11"/>
        <rFont val="Calibri"/>
      </rPr>
      <t>https://members.wto.org/crnattachments/2022/TBT/ISR/22_4188_00_x.pdf</t>
    </r>
  </si>
  <si>
    <t>Korea, Republic of</t>
  </si>
  <si>
    <t>Proposed amendments to the "Technical Regulations for Electrical and Telecommunication Products and Components – KC60335-2-84: Household and similar electrical appliances - Safety Part 2-84: Particular requirements for toilet appliances" </t>
  </si>
  <si>
    <t>Particular requirements for toilet appliances (KC 60335-2-84) will be harmonized with relevant international standards(IEC 60335-2-84). The main modifications are as below.- To add test methods and clarify the condition of test(Clause 5, 6, 11, 21, 22, 31, 32 etc.)- To add Terms and definitions(Clause 3)</t>
  </si>
  <si>
    <t>Harmonization (TBT)</t>
  </si>
  <si>
    <r>
      <rPr>
        <sz val="11"/>
        <rFont val="Calibri"/>
      </rPr>
      <t>https://members.wto.org/crnattachments/2022/TBT/KOR/22_4186_00_x.pdf
https://members.wto.org/crnattachments/2022/TBT/KOR/22_4186_01_x.pdf
https://members.wto.org/crnattachments/2022/TBT/KOR/22_4186_02_x.pdf</t>
    </r>
  </si>
  <si>
    <t>California and Imported Kiwifruit; Handling Regulations</t>
  </si>
  <si>
    <t>Proposed rule - This proposed rule would implement a recommendation from the Kiwifruit Administrative Committee (Committee) to modify the handling regulations prescribed under the Federal marketing order for kiwifruit grown in California. This action would revise the size and uniformity requirements for all varieties of Actinidia chinensis species kiwifruit, which is commonly known as golden kiwifruit, regulated under the marketing order. A corresponding change would be made to the kiwifruit import regulation as required under section 8e of the _x000D_
Agricultural Marketing Agreement Act of 1937.</t>
  </si>
  <si>
    <t>67.080 - Fruits. Vegetables</t>
  </si>
  <si>
    <t>Reducing trade barriers and facilitating trade (TBT); Cost saving and productivity enhancement (TBT)</t>
  </si>
  <si>
    <r>
      <rPr>
        <sz val="11"/>
        <rFont val="Calibri"/>
      </rPr>
      <t>https://members.wto.org/crnattachments/2022/TBT/USA/22_4183_00_e.pdf</t>
    </r>
  </si>
  <si>
    <t>SI 411 - Food grade salt (sodium chloride)</t>
  </si>
  <si>
    <t>Revision of the Mandatory Standard SI 411, dealing with food-grade salt. This draft revision adopts the Codex Alimentarius Standard Codex Stan 150-1985 (Adopted in 1985; Revised in 1997; 2012. Amended in 1999; 2001; 2006). The proposed standard includes a few national deviations appearing in the standard's Hebrew section, as follows:   Adds a new section 1a. dealing with normative references;Replaces section 2 dealing with description;Adds a new requirement to the minimum NaCl content appearing in section 3.1;Changes section 3.4 dealing with iodization of food-grade salt;Adds a new section 3.5 dealing with salt enrichment with food nutrients other than iodine;Changes  section 4, food additives, and requires compliance with national regulations;Changes section 5, contaminants, and requires compliance with an official document issued by Israel's MOH;Changes section 6, food hygiene, and requires compliance with national laws;Changes the labeling requirements detailed in section 7 and in its sub-sections;Adds new packaging requirements to sub-section 8.1;Deletes sub-section 8.2.;Adds a clarification about the allowed test method to section 9.The major differences between the old version and this new revised draft standard are as follow:Applies also to iodine-enriched salt;Changes the minimum NaCl content;Updates the test methods.All sections of the proposed standard will be declared mandatory at the entry into force of this revision.Both the old and new standards will apply from entry into force of this revision for at least two years. During this time products may be tested according to the old or the new revised standard.</t>
  </si>
  <si>
    <t>2501 - Salts, incl. table salt and denatured salt, and pure sodium chloride, whether or not in aqueous solution or containing added anti-caking or free-flowing agents; sea water</t>
  </si>
  <si>
    <t>67.220 - Spices and condiments. Food additives</t>
  </si>
  <si>
    <t>Consumer information, labelling (TBT); Protection of human health or safety (TBT); Reducing trade barriers and facilitating trade (TBT)</t>
  </si>
  <si>
    <r>
      <rPr>
        <sz val="11"/>
        <rFont val="Calibri"/>
      </rPr>
      <t>https://members.wto.org/crnattachments/2022/TBT/ISR/22_4180_00_x.pdf</t>
    </r>
  </si>
  <si>
    <t>SI 1458 part 1.2 - Structural steel hollow sections: Cold formed welded sections – Tolerances, dimensions and sectional properties</t>
  </si>
  <si>
    <t>Revision of the Mandatory Standard SI 1458 part 1.2, dealing with cold-formed welded sections. This draft revision adopts the European Standard EN 10219-2: May 2019, with a few changes appearing in the standard's Hebrew section.  The main changes with respect to the previous edition are listed below:Adds new requirements for elliptical hollow sections;Removes Annex A concerning the additional tolerances for piling tubes;Adds sub-section 5.2;Changes Table 3 dealing with the length tolerances for exact length;Adds to section 7.1 a new paragraph.</t>
  </si>
  <si>
    <r>
      <rPr>
        <sz val="11"/>
        <rFont val="Calibri"/>
      </rPr>
      <t>https://members.wto.org/crnattachments/2022/TBT/ISR/22_4187_00_x.pdf</t>
    </r>
  </si>
  <si>
    <t>Kuwait, the State of</t>
  </si>
  <si>
    <t>Expiration dates for food products - Part 1: Mandatory expiration dates</t>
  </si>
  <si>
    <t>This Kuwaiti technical regulation is concerned with the mandatory maximum expiration dates allowed for prepackaged food products prepared for direct consumption under appropriate packaging conditions and at specific storage conditions. This regulation also clarifies the most important requirements for how expiry dates of all food products should appear on the packaging label.</t>
  </si>
  <si>
    <t>67 - FOOD TECHNOLOGY</t>
  </si>
  <si>
    <t>National security requirements (TBT); Quality requirements (TBT); Protection of human health or safety (TBT); Harmonization (TBT)</t>
  </si>
  <si>
    <r>
      <rPr>
        <sz val="11"/>
        <rFont val="Calibri"/>
      </rPr>
      <t>https://members.wto.org/crnattachments/2022/TBT/KWT/22_4185_00_x.pdf</t>
    </r>
  </si>
  <si>
    <t>A draft revision of 'Safety criteria for play ground equipments for children'</t>
  </si>
  <si>
    <t>'Wheelchair swing' have been included in safety criteria of play ground equipments for children </t>
  </si>
  <si>
    <r>
      <rPr>
        <sz val="11"/>
        <rFont val="Calibri"/>
      </rPr>
      <t>https://members.wto.org/crnattachments/2022/TBT/KOR/22_4184_00_x.pdf
https://members.wto.org/crnattachments/2022/TBT/KOR/22_4184_01_x.pdf
http://www.motie.go.kr/motie/ms/ll/adminiStration/bbs/bbsView.do?bbs_seq_n=195&amp;bbs_cd_n=138&amp;currentPage=1&amp;search_key_n=&amp;cate_n=&amp;dept_v=&amp;search_val_v=</t>
    </r>
  </si>
  <si>
    <t>Spain</t>
  </si>
  <si>
    <t>Proyecto de Orden Ministerial por la que se establecen los criterios para determinar cuándo los residuos plásticos sometidos a tratamientos mecánicos y destinados a la fabricación de productos plásticos dejan de ser residuo con arreglo a la Ley 7/2022, de 8 de abril, de residuos y suelos contaminados para una economía circular (Draft Ministerial Order establishing the criteria for determining when plastic waste subject to mechanical treatment ceases to be waste pursuant to Law No. 7/2022, of 8 April, on waste and contaminated soil for a circular economy) (22 pages, in Spanish)</t>
  </si>
  <si>
    <t>The notified draft Ministerial Order establishes the end-of-waste criteria for certain plastic waste that is treated mechanically. Meeting those criteria means this plastic waste is treated as a product and not as waste. The technical criteria are based on the document, published in 2014, prepared by the Joint Research Centre at the request of the European Commission. The regulation defines which plastic waste is accepted, the necessary mechanical treatments, the quality criteria to be met by the resulting material following the recovery operation and the procedure for verifying compliance with the criteria through management systems. This regulation covers mechanical treatments only and not others, such as chemical treatments, that can be carried out on the same waste flows.</t>
  </si>
  <si>
    <r>
      <rPr>
        <sz val="11"/>
        <rFont val="Calibri"/>
      </rPr>
      <t>https://members.wto.org/crnattachments/2022/TBT/ESP/22_4171_00_s.pdf</t>
    </r>
  </si>
  <si>
    <t>Decreto Exento N° 41 del Ministerio de Salud, de fecha 08 de junio de 2022: Incorpora al régimen de control sanitario establecido en el artículo 111 del Código Sanitario, a los dispositivos para detección de VIH que indica (Ministry of Health Exempt Decree No. 41 of 8 June 2022 adding the indicated devices for HIV detection to the health control system established in Article 111 of the Health Code) (3 pages, in Spanish)</t>
  </si>
  <si>
    <t>Ministry of Health Exempt Decree No. 41 of 2022 provides for the inclusion of the indicated devices for HIV detection in the health control system in Chile, which is governed by the provisions of Ministry of Health Supreme Decree No. 825 of 1998 approving the regulations on the control of products and goods for medical use. The health control involves various activities aimed at verifying that the devices meet certain technical specifications, which are listed in the notified Decree, in order to ensure their quality and guarantee that they function properly.</t>
  </si>
  <si>
    <r>
      <rPr>
        <sz val="11"/>
        <rFont val="Calibri"/>
      </rPr>
      <t>https://members.wto.org/crnattachments/2022/TBT/CHL/22_4168_00_s.pdf
https://www.minsal.cl/wp-content/uploads/2021/11/D-Ex-41-2022-Somete-a-control-ensayos-VIH-incluye-autotest-D-Of-16-06-2022.pdf)</t>
    </r>
  </si>
  <si>
    <t>Airplane Fuel Efficiency Certification&gt;</t>
  </si>
  <si>
    <t>Notice of proposed rulemaking - This action proposes fuel efficiency requirements for 
certification of certain airplanes. These certification requirements 
would implement the emissions standards adopted by the Environmental 
Protection Agency, allowing manufacturers to certificate their aircraft 
for fuel efficiency in the United States, and fulfilling the statutory 
obligations of the FAA under the Clean Air Act.</t>
  </si>
  <si>
    <t>03.120 - Quality; 13.020 - Environmental protection; 75.160 - Fuels</t>
  </si>
  <si>
    <t>Protection of the environment (TBT); Quality requirements (TBT)</t>
  </si>
  <si>
    <r>
      <rPr>
        <sz val="11"/>
        <rFont val="Calibri"/>
      </rPr>
      <t>https://members.wto.org/crnattachments/2022/TBT/USA/22_4146_00_e.pdf</t>
    </r>
  </si>
  <si>
    <t>Draft amendment of the "Technical regulations for the Telecommunication Terminal Equipment"</t>
  </si>
  <si>
    <t>1) Deletion of Basic Rate Interface(BRI) of Integrated Services Digital Network(ISDN) (Article 19, No. 1, Article 20, [Annex] 12)_x000D_
- The provision on Basic Rate Interface(BRI) of Integrated Services Digital Network(ISDN), which is a terminal access method without service demand, has been deleted from the technical criteria.2) Change of terms in technical criteria _x000D_
- Changed the terms related to the transmission power of optical fiber facilities to a unified _x000D_
term and added the international standard contents as a comment to the terms set in _x000D_
the technical criteria. (Article 26)_x000D_
- Changed difficult terms to easy terms. (Articles 4, 5, 6, 7, 9 and 28)</t>
  </si>
  <si>
    <r>
      <rPr>
        <sz val="11"/>
        <rFont val="Calibri"/>
      </rPr>
      <t>https://members.wto.org/crnattachments/2022/TBT/KOR/22_4143_00_x.pdf
Full texts are available on the Internet at URLs:
https://www.rra.go.kr/ko/notice/atnList_view.do?nb_seq=4885&amp;nb_type=9 (available in Korean)</t>
    </r>
  </si>
  <si>
    <t>Canada</t>
  </si>
  <si>
    <t>Proposed Regulations Amending the Tobacco Products Regulations (Plain and Standardized Appearance) (93 pages, available in English and in French) and proposed Order Amending Schedule 1 to the Tobacco and Vaping Products Act (2 pages, available in English and in French)</t>
  </si>
  <si>
    <t>The proposed Regulations Amending theTobacco Products Regulations (Plain and Standardized Appearance) would set out enhanced labelling requirements for all tobacco product packages to better inform tobacco users of the health hazards associated with tobacco use. It would allow requirements for tobacco products currently not regulated, including packages of tubes, water pipe tobacco, blunt wraps, and products intended for use with devices, devices and their parts. This proposal would also streamline all tobacco packaging and labelling requirements in a single set of regulations; the Tobacco Products Information Regulations and the Tobacco Products Labelling Regulations (Cigarettes and Little Cigars) would be repealed.The proposed Regulations would: standardize the size of the health warnings to 75% of the display area to all tobacco product packages; require the display of text health warnings on individual cigarettes, little cigars that have a filter, and tubes; require a new placement for health information messages on cigarette packages; and, introduce an ambulatory incorporation by reference of the source document. All health-related messages would follow a pre-determined rotation scheme through which a series of messages would be replaced periodically.The proposed Order Amending Schedule 1 to the Tobacco and Vaping Products Act would permit the use of colouring agents to whiten the tipping paper used on cigarettes, little cigars that have a filter, and tubes, where needed to create a white background where the health warnings need to be displayed. </t>
  </si>
  <si>
    <t>65.160 - Tobacco, tobacco products and related equipment</t>
  </si>
  <si>
    <r>
      <rPr>
        <sz val="11"/>
        <rFont val="Calibri"/>
      </rPr>
      <t>https://canadagazette.gc.ca/rp-pr/p1/2022/2022-06-11/html/reg5-eng.html 
https://canadagazette.gc.ca/rp-pr/p1/2022/2022-06-11/html/reg5-fra.html 
https://canadagazette.gc.ca/rp-pr/p1/2022/2022-06-11/html/reg6-eng.html 
https://canadagazette.gc.ca/rp-pr/p1/2022/2022-06-11/html/reg6-fra.html</t>
    </r>
  </si>
  <si>
    <t>Draft Commission Implementing Regulation approving Chrysanthemum cinerariaefolium extract from open and mature flowers of Tanacetum cinerariifolium obtained with supercritical carbon dioxide as an active substance for use in biocidal products of product-type 19 in accordance with Regulation (EU) No 528/2012 of the European Parliament and of the Council </t>
  </si>
  <si>
    <t>This draft Commission Implementing Regulation approves Chrysanthemum cinerariaefolium extract from open and mature flowers of Tanacetum cinerariifolium obtained with supercritical carbon dioxide as an active substance for use in biocidal products of product-type 19</t>
  </si>
  <si>
    <r>
      <rPr>
        <sz val="11"/>
        <rFont val="Calibri"/>
      </rPr>
      <t>https://members.wto.org/crnattachments/2022/TBT/EEC/22_4137_00_e.pdf
https://members.wto.org/crnattachments/2022/TBT/EEC/22_4137_01_e.pdf</t>
    </r>
  </si>
  <si>
    <t>Draft Commission Implementing Regulation cancelling the approval of Tolylfluanid as an active substance for use in biocidal products of product-type 7 in accordance with Regulation (EU) No 528/2012 of the European Parliament and of the Council</t>
  </si>
  <si>
    <t>This draft Commission Implementing Regulation cancels the approval of Tolylfluanid as an active substance for use in biocidal products of product-type 7. Risks for human health were identified. Treated articles treated with or incorporating tolylfluanid for product-type 7 shall not be placed on the Union market from 6 months after the date of entry into force of this Regulation. </t>
  </si>
  <si>
    <t>Harmonization (TBT); Protection of the environment (TBT); Protection of human health or safety (TBT)</t>
  </si>
  <si>
    <r>
      <rPr>
        <sz val="11"/>
        <rFont val="Calibri"/>
      </rPr>
      <t>https://members.wto.org/crnattachments/2022/TBT/EEC/22_4138_00_e.pdf</t>
    </r>
  </si>
  <si>
    <t>Carriages and Strollers Regulations</t>
  </si>
  <si>
    <t>The requirements of the Carriages and Strollers Regulations (Regulations) have not changed substantively since they were introduced in 1985, while carriage and stroller design has evolved considerably. Current designs of carriages and strollers may present hazards that are not addressed by the Regulations. In addition, some terminology could be clarified and updated to keep pace with current designs. Health Canada has also identified requirements that are not aligned with the requirements in other jurisdictions, and the limited time provided to transition from one standard or regulation to a new version, to be issues warranting amendment.This regulatory proposal covers five types of requirements related to carriages and strollers:1.    Mechanical2.    Surface coating materials3.    Toxicological4.    Phthalates5.    Information and warningsThe proposed repeal and replace of the Carriages and Strollers Regulations would:(a) align mechanical requirements with those in other jurisdictions through ambulatory incorporation by reference of international standards, including a period when a new version of a standard incorporated by reference is published that would allow 180 days to manufacture or import and 365 days to advertise or sell products that meet either the new or the previous version of the standard;(b) align surface coating materials requirements with the proposed amendments to the Surface Coating Materials Regulations that were pre-published in Canada Gazette, Part I on April 24, 2021 (https://www.gazette.gc.ca/rp-pr/p1/2021/2021-04-24/html/reg1-eng.html), notified to the WTO as G/TBT/N/CAN/640;(c) align toxicological requirements with the Toys Regulations(d) align phthalates requirements with the Phthalates Regulations(e) increase alignment of information and warning requirements with other jurisdictions, and maintain the official languages requirement for all information and warnings to be written in both English and French.</t>
  </si>
  <si>
    <t>8715 - Baby carriages and parts thereof, n.e.s.</t>
  </si>
  <si>
    <t>97.190 - Equipment for children</t>
  </si>
  <si>
    <r>
      <rPr>
        <sz val="11"/>
        <rFont val="Calibri"/>
      </rPr>
      <t>https://www.gazette.gc.ca/rp-pr/p1/2022/2022-06-11/html/reg3-eng.html 
https://www.gazette.gc.ca/rp-pr/p1/2022/2022-06-11/html/reg3-fra.html</t>
    </r>
  </si>
  <si>
    <t>Saudi Arabia, Kingdom of</t>
  </si>
  <si>
    <t>Requirements for Health and Nutrition Claims on Food Products</t>
  </si>
  <si>
    <t>1/1       This standard is concerned with the permitted health, and nutrition claims and the conditions applying to them if being considered for use in the labeling or advertising of foods to be delivered to the final consumer.  1/2       This standard is intended to supplement the Recommendation of Nutrition and Health claims and General Guidelines on Claims. It does not apply to claims such as suitable for diabetics, gluten free, special medical purpose, foods for particular nutritional uses or other claims aimed at consumers with specific disorders.1/3       Nutrition and health claims shall not be permitted for foods for infants and young children except if it is comply for the requirements of these products.</t>
  </si>
  <si>
    <t>67.040 - Food products in general</t>
  </si>
  <si>
    <t>Consumer information, labelling (TBT); Protection of human health or safety (TBT)</t>
  </si>
  <si>
    <r>
      <rPr>
        <sz val="11"/>
        <rFont val="Calibri"/>
      </rPr>
      <t>https://members.wto.org/crnattachments/2022/TBT/SAU/22_4129_00_x.pdf
https://members.wto.org/crnattachments/2022/TBT/SAU/22_4129_00_e.pdf</t>
    </r>
  </si>
  <si>
    <t>Qatar</t>
  </si>
  <si>
    <t>DEAS 967-1: 2022, Butter for cosmetic use – Specification Part 1: Shea butter</t>
  </si>
  <si>
    <t xml:space="preserve">This Draft East African Standard specifies requirements, sampling and test methods for shea butter for cosmetic use derived from the kernels of the sheanuts Vitellaria paradoxa and Vitellaria Nilotica. This standard does not cover products for which therapeutic claims are made._x000D_
</t>
  </si>
  <si>
    <t>Reducing trade barriers and facilitating trade (TBT); Harmonization (TBT); Quality requirements (TBT); Consumer information, labelling (TBT); Prevention of deceptive practices and consumer protection (TBT); Protection of human health or safety (TBT); Protection of the environment (TBT)</t>
  </si>
  <si>
    <r>
      <rPr>
        <sz val="11"/>
        <rFont val="Calibri"/>
      </rPr>
      <t>https://members.wto.org/crnattachments/2022/TBT/RWA/22_4113_00_e.pdf</t>
    </r>
  </si>
  <si>
    <t>Oman</t>
  </si>
  <si>
    <t>Draft Commission Implementing Decision not approving methylene dithiocyanate as an existing active substance for use in biocidal products of product-type 12 in accordance with Regulation (EU) No 528/2012 of the European Parliament and of the Council </t>
  </si>
  <si>
    <t>This draft Commission Implementing Decision does not approve methylene dithiocyanate as an active substance for use in biocidal products of product-type 12.According to the opinion of the Agency, biocidal products of product-type 12 containing methylene dithiocyanate  cannot be expected to meet the criteria laid down in Article 5(1), points (b) (iii) and (iv), and (c), read in conjunction with Article 10(1) of Directive 98/8/EC. The applicant did not submit data of sufficient quality to meet the data requirements set out in point 2.7 (specification of purity of the active substance in g/kg or g/l, as appropriate), point 2.8 (identity of impurities and additives together with the structural formula and the possible range expressed as g/kg or g/l, as appropriate), and point 4.1 (analytical methods for the determination of pure active substance and, where appropriate, for relevant degradation products, isomers and impurities of the active substance and additives) of Title II of Annex IIA to Directive 98/8/EC. As a result, it was impossible to confirm the minimum purity of the active substance and to set a reference specification for methylene dithiocyanate. Moreover, it was not possible to confirm that the material used to conduct (eco)toxicological studies cover the presented specifications and to conclude on the relevance of the impurities due to the lack of (eco)toxicological data. Lastly, the environmental risk assessment identified unacceptable risks, and no suitable risk mitigation measure could be identified. The opinion of the European Chemicals Agency can be found on its website (http://echa.europa.eu/regulations/biocidal-products-regulation/approval-of-active-substances/bpc-opinions-on-active-substance-approval</t>
  </si>
  <si>
    <t>Protection of human health or safety (TBT); Protection of the environment (TBT); Harmonization (TBT)</t>
  </si>
  <si>
    <r>
      <rPr>
        <sz val="11"/>
        <rFont val="Calibri"/>
      </rPr>
      <t>https://members.wto.org/crnattachments/2022/TBT/EEC/22_4136_00_e.pdf</t>
    </r>
  </si>
  <si>
    <t>Rwanda</t>
  </si>
  <si>
    <t>Protection of the environment (TBT); Protection of human health or safety (TBT); Prevention of deceptive practices and consumer protection (TBT); Consumer information, labelling (TBT); Quality requirements (TBT); Harmonization (TBT); Reducing trade barriers and facilitating trade (TBT)</t>
  </si>
  <si>
    <t>Tanzania</t>
  </si>
  <si>
    <t>Burundi</t>
  </si>
  <si>
    <t>Bahrain, Kingdom of</t>
  </si>
  <si>
    <t>United Arab Emirates</t>
  </si>
  <si>
    <t>Philippines</t>
  </si>
  <si>
    <t>Implementing Guidelines on the Collaborative Procedure for the Accelerated Registration of World Health Organization (WHO) – Prequalified Pharmaceutical Products and Vaccines </t>
  </si>
  <si>
    <t>The proposed issuance aims to provide the implementing guidelines of the collaborative procedure for accelerated registration of WHO-prequalified pharmaceutical products and vaccines to guide the concerned stakeholders.</t>
  </si>
  <si>
    <t>11.120 - Pharmaceutics</t>
  </si>
  <si>
    <r>
      <rPr>
        <sz val="11"/>
        <rFont val="Calibri"/>
      </rPr>
      <t>https://members.wto.org/crnattachments/2022/TBT/PHL/22_4120_07_e.pdf
https://members.wto.org/crnattachments/2022/TBT/PHL/22_4120_06_e.pdf
https://members.wto.org/crnattachments/2022/TBT/PHL/22_4120_05_e.pdf
https://members.wto.org/crnattachments/2022/TBT/PHL/22_4120_04_e.pdf
https://members.wto.org/crnattachments/2022/TBT/PHL/22_4120_03_e.pdf
https://members.wto.org/crnattachments/2022/TBT/PHL/22_4120_02_e.pdf
https://members.wto.org/crnattachments/2022/TBT/PHL/22_4120_01_e.pdf
https://members.wto.org/crnattachments/2022/TBT/PHL/22_4120_00_e.pdf
https://www.fda.gov.ph/draft-for-comments-implementing-guidelines-on-the-collaborative-procedure-for-the-accelerated-registration-of-world-health-organization-who-prequalified-pharmaceutical-products-and-vacc/</t>
    </r>
  </si>
  <si>
    <t>Kenya</t>
  </si>
  <si>
    <t>Yemen</t>
  </si>
  <si>
    <t>Panama</t>
  </si>
  <si>
    <t>REGLAMENTO TÉCNICO DGNTI-COPANIT 75-2022 GRANOS Y CEREALES. ARROZ. ARROZ PILADO BLANCO FORTIFICADO</t>
  </si>
  <si>
    <t>Objeto; Ámbito de Aplicación; Normas a Consultar; Definiciones; Abreviaturas; Fortificación; Clasificación; Designación; Requisitos; Toma de Muestras; Métodos de Ensayo; Empaque y Rotulado; Condiciones Generales; Procedimientos de Evaluación de la Conformidad Producto Nacional; Procedimientos de Evaluación de la Conformidad Producto Importado; Documentos de Referencia. </t>
  </si>
  <si>
    <r>
      <rPr>
        <sz val="11"/>
        <rFont val="Calibri"/>
      </rPr>
      <t>https://members.wto.org/crnattachments/2022/TBT/PAN/22_4099_00_s.pdf</t>
    </r>
  </si>
  <si>
    <t>Energy Conservation Program: Consumer Refrigeration and Miscellaneous Refrigeration Products</t>
  </si>
  <si>
    <t>Notice of proposed rulemaking and request for comment - On 18 July 2016, the U.S. Department of Energy published a final rule (notified as G/TBT/N/USA/942/Add.1 and G/TBT/N/USA/661/Add.6) that amended the test procedure for refrigerators and refrigerator-freezers and established both coverage and procedures for testing miscellaneous refrigeration products ("MREFs"). That final rule also established provisions within DOE's certification requirements to provide instructions regarding product category determinations, which were intended to be consistent with the definitions established for MREFs and refrigerators, refrigerator- freezers, and freezers. This document proposes to correct certain inconsistencies between the instructions for determining product categories and the corresponding product definitions to avoid confusion regarding the application of those definitions. DOE is seeking comment from interested parties on the proposal.</t>
  </si>
  <si>
    <t>13.020 - Environmental protection; 97.040.30 - Domestic refrigerating appliances; 97.130.20 - Commercial refrigerating appliances</t>
  </si>
  <si>
    <t>Protection of the environment (TBT); Prevention of deceptive practices and consumer protection (TBT); Consumer information, labelling (TBT)</t>
  </si>
  <si>
    <r>
      <rPr>
        <sz val="11"/>
        <rFont val="Calibri"/>
      </rPr>
      <t>https://members.wto.org/crnattachments/2022/TBT/USA/22_4102_00_e.pdf</t>
    </r>
  </si>
  <si>
    <t>Renewable Fuel Standard (RFS) Program: Alternative RIN Retirement Schedule for Small Refineries</t>
  </si>
  <si>
    <t>Proposed rule - The Environmental Protection Agency (EPA) is proposing an alternative renewable identification number (RIN) retirement schedule for small refineries under the Renewable Fuel Standard (RFS) program for the 2020 compliance year. To provide small refineries with more time to comply with their 2020 RFS obligations (including any RIN deficits from 2019 carried forward into the 2020 compliance year), EPA is proposing a quarterly RIN retirement schedule by which a small refinery must comply with certain percentages of its 2020 RFS _x000D_
obligations. EPA is proposing this action because small refineries need more time to plan for compliance with their RFS obligations given EPA's delay in deciding small refinery exemption (SRE) petitions and setting the associated compliance deadlines.</t>
  </si>
  <si>
    <t>13.020 - Environmental protection; 75.160 - Fuels</t>
  </si>
  <si>
    <r>
      <rPr>
        <sz val="11"/>
        <rFont val="Calibri"/>
      </rPr>
      <t>https://members.wto.org/crnattachments/2022/TBT/USA/22_4100_00_e.pdf</t>
    </r>
  </si>
  <si>
    <t>Proposal Regarding Labeling Wines Containing Added Distilled 
Spirits</t>
  </si>
  <si>
    <t xml:space="preserve">Notice of proposed rulemaking - The Alcohol and Tobacco Tax and Trade Bureau (TTB) proposes to 
amend its wine labeling and advertising regulations to remove an 
existing regulatory prohibition against statements which indicate that 
a wine contains distilled spirits. This proposed deregulatory action 
will allow wine makers and importers to provide additional information 
to consumers about their wines, while still providing consumers with 
adequate and non-misleading information as to the identity and quality 
of the products they purchase.&gt;_x000D_
</t>
  </si>
  <si>
    <t>67.160.10 - Alcoholic beverages</t>
  </si>
  <si>
    <t>Consumer information, labelling (TBT)</t>
  </si>
  <si>
    <r>
      <rPr>
        <sz val="11"/>
        <rFont val="Calibri"/>
      </rPr>
      <t>https://members.wto.org/crnattachments/2022/TBT/USA/22_4101_00_e.pdf</t>
    </r>
  </si>
  <si>
    <t>Maximum residue limits of pesticides and contaminants</t>
  </si>
  <si>
    <t>This Gulf technical regulation is concerned with maximum residue limits of pesticides and contaminants are allowed in organic food.</t>
  </si>
  <si>
    <t>65.100 - Pesticides and other agrochemicals; 67.040 - Food products in general</t>
  </si>
  <si>
    <r>
      <rPr>
        <sz val="11"/>
        <rFont val="Calibri"/>
      </rPr>
      <t>https://members.wto.org/crnattachments/2022/TBT/SAU/22_4061_00_e.pdf
https://members.wto.org/crnattachments/2022/TBT/SAU/22_4061_00_x.pdf</t>
    </r>
  </si>
  <si>
    <t>PCD 328: 2022, Essential oil of Eucalyptus citriodora -Specification, First edition</t>
  </si>
  <si>
    <t>This draft Zanzibar National Standard specifies requirements, methods of sampling and test for Essential oil of Eucalyptus derived from Corymbia citriodora and Eucalyptus citriodora Hook.</t>
  </si>
  <si>
    <t>3302 - Mixtures of odoriferous substances and mixtures, incl. alcoholic solutions, based on one or more of these substances, of a kind used as raw materials in industry; other preparations based on odoriferous substances, of a kind used for the manufacture of beverages</t>
  </si>
  <si>
    <t>71.100.60 - Essential oils</t>
  </si>
  <si>
    <t>Consumer information, labelling (TBT); Quality requirements (TBT); Reducing trade barriers and facilitating trade (TBT)</t>
  </si>
  <si>
    <r>
      <rPr>
        <sz val="11"/>
        <rFont val="Calibri"/>
      </rPr>
      <t>https://members.wto.org/crnattachments/2022/TBT/TZA/22_4055_00_e.pdf</t>
    </r>
  </si>
  <si>
    <t>DEAS 967-1: 2022, Butter for cosmetic use – Specification Part 1: Shea butter, Second Edition</t>
  </si>
  <si>
    <t>This Draft East African Standard specifies requirements, sampling and test methods for shea butter for cosmetic use derived from the kernels of the sheanuts Vitellaria paradoxa and Vitellaria Nilotica. This standard does not cover products for which therapeutic claims are made.</t>
  </si>
  <si>
    <t>151590 - Fixed vegetable fats and oils and their fractions, whether or not refined, but not chemically modified (excl. soya-bean, groundnut, olive, palm, sunflower-seed, safflower, cotton-seed, coconut, palm kernel, babassu, rape, colza and mustard, linseed, maize, castor and sesame oil)</t>
  </si>
  <si>
    <t>Quality requirements (TBT); Protection of human health or safety (TBT); Prevention of deceptive practices and consumer protection (TBT); Consumer information, labelling (TBT); Harmonization (TBT); Reducing trade barriers and facilitating trade (TBT)</t>
  </si>
  <si>
    <r>
      <rPr>
        <sz val="11"/>
        <rFont val="Calibri"/>
      </rPr>
      <t>https://members.wto.org/crnattachments/2022/TBT/UGA/22_4085_00_e.pdf</t>
    </r>
  </si>
  <si>
    <t>Reducing trade barriers and facilitating trade (TBT); Harmonization (TBT); Consumer information, labelling (TBT); Prevention of deceptive practices and consumer protection (TBT); Protection of human health or safety (TBT); Quality requirements (TBT)</t>
  </si>
  <si>
    <t>PCD 327: 2022, Essential oil of lemongrass- specification, First edition</t>
  </si>
  <si>
    <t>This draft Zanzibar National Standard specifies requirements, methods of sampling and test for essential Oil of Lemongrass derived from grass of Cymbopogon Citratus</t>
  </si>
  <si>
    <r>
      <rPr>
        <sz val="11"/>
        <rFont val="Calibri"/>
      </rPr>
      <t>https://members.wto.org/crnattachments/2022/TBT/TZA/22_4054_00_e.pdf</t>
    </r>
  </si>
  <si>
    <t>REGLAMENTO TÉCNICO DGNTI-COPANIT 75-2022 GRANOS Y CEREALES. ARROZ. ARROZ PILADO BLANCO FORTIFICADO.</t>
  </si>
  <si>
    <r>
      <rPr>
        <sz val="11"/>
        <rFont val="Calibri"/>
      </rPr>
      <t>https://members.wto.org/crnattachments/2022/TBT/PAN/22_4072_00_s.pdf</t>
    </r>
  </si>
  <si>
    <t>REGLAMENTO TÉCNICO DGNTI-COPANIT 74-2022, GRANOS Y CEREALES. ARROZ. ARROZ CÁSCARA (Technical Regulation DGNTI-COPANIT 74-2022: Grains and cereals. Rice. Paddy rice) (7 pages, in Spanish) 6. | Description of content: Purpose; Scope of application; Standards to be consulted; Definitions; Categorization; Classification; Designation; Requirements; Sampling; Packaging and labelling; General conditions; Reference documents. 7. | Objective and rationale, including the nature of urgent problems where applicable: The purpose of the notified Technical Regulation is to establish the terminology, characteristics and qualities of paddy rice for commercial transactions. 8. | Relevant documents: - Norma Técnica DGNTI- COPANIT 402-2022 Granos y Cereales. Arroz. Métodos de Ensayo, Análisis y Toma de Muestras. - Propuesta de Norma de Calidad para la comercialización de Arroz. Elaborado. IMA 1995. - Resultados del Análisis de la Calidad de Arroz en Cáscara, IMA 2020 - Evaluación de Calidad de Arroz en Cáscara Nacional - IMA -13-02-2020 - Resultados de Análisis de la Calidad del Arroz - ACODECO - 18-08-2020 - Evaluación de Calidad de Arroz en Cáscara Nacional - IMA 2021-2022 9. | Proposed date of adoption: To be determined Proposed date of entry into force: To be determined 10. | Final date for comments: 60 days from notification 11. | Texts available from: National enquiry point</t>
  </si>
  <si>
    <t>Objeto; Ámbito de Aplicación; Normas a Consultar; Definiciones; Tipificación; Clasificación; Designación; Requisitos; Toma de Muestras; Empaque y Rotulado; Condiciones Generales; Documentos de Referencia. </t>
  </si>
  <si>
    <r>
      <rPr>
        <sz val="11"/>
        <rFont val="Calibri"/>
      </rPr>
      <t>https://members.wto.org/crnattachments/2022/TBT/PAN/22_4070_00_s.pdf</t>
    </r>
  </si>
  <si>
    <t>DARS 864, Dry beans — Specification,Second Edition</t>
  </si>
  <si>
    <t>10 - CEREALS</t>
  </si>
  <si>
    <t>Consumer information, labelling (TBT); Protection of human health or safety (TBT); Quality requirements (TBT); Harmonization (TBT)</t>
  </si>
  <si>
    <r>
      <rPr>
        <sz val="11"/>
        <rFont val="Calibri"/>
      </rPr>
      <t>https://members.wto.org/crnattachments/2022/TBT/TZA/22_4015_00_e.pdf</t>
    </r>
  </si>
  <si>
    <t>DARS 870, Lentils — Specification, Second Edition</t>
  </si>
  <si>
    <t>This African Standard specifies the requirements and methods of sampling and test for shelled whole lentils of varieties (cultivars) grown from Lens culinaris Medic. Syn. Lens esculenta Moench. intended for human consumption.</t>
  </si>
  <si>
    <t>Protection of human health or safety (TBT); Quality requirements (TBT); Harmonization (TBT)</t>
  </si>
  <si>
    <r>
      <rPr>
        <sz val="11"/>
        <rFont val="Calibri"/>
      </rPr>
      <t>https://members.wto.org/crnattachments/2022/TBT/TZA/22_4013_00_e.pdf</t>
    </r>
  </si>
  <si>
    <t>Paraguay</t>
  </si>
  <si>
    <t>Proyecto de Reglamento Técnico de la Sal Yodada y no Yodada; se dispone requisitos y condiciones para la elaboración, fraccionamiento y autorización de importación de este producto; se establecen disposiciones generales para su monitoreo, control y vigilancia; se abroga la Resolución S.G. N° 599, de fecha 22 de octubre de 2014; y, se abroga la Resolución S.G. N° 26, de fecha 05 de febrero de 2015 (Draft Technical Regulations on iodized and non-iodized salt; providing requirements and conditions for the production, fractionation and import authorization of this product; establishing general provisions for its monitoring, control and surveillance; repealing S.G. Resolution No. 599 of 22 October 2014; and repealing S.G. Resolution No. 26 of 5 February 2015) (27 pages, in Spanish)</t>
  </si>
  <si>
    <t>The purpose of notified draft Technical Regulation is to guarantee the safety and quality of iodized and non-iodized salt and potassium iodate, by providing the requirements and conditions for the production, fractionation and import authorization of this product, and establishing general provisions for its monitoring, control and surveillance.</t>
  </si>
  <si>
    <t>Protection of human health or safety (TBT); Quality requirements (TBT)</t>
  </si>
  <si>
    <r>
      <rPr>
        <sz val="11"/>
        <rFont val="Calibri"/>
      </rPr>
      <t>https://members.wto.org/crnattachments/2022/TBT/PRY/22_4020_00_s.pdf</t>
    </r>
  </si>
  <si>
    <t>Draft Amendment to Article 2 of Regulations Governing the Labeling of Formula for Certain Disease</t>
  </si>
  <si>
    <t>To clearlydifferentiate between general food and formula for certain disease and for safe use of the formula product, the words “Formula for Certain Disease” shall be labelled on the container or external packaging.</t>
  </si>
  <si>
    <r>
      <rPr>
        <sz val="11"/>
        <rFont val="Calibri"/>
      </rPr>
      <t>https://members.wto.org/crnattachments/2022/TBT/TPKM/22_4033_00_x.pdf
https://members.wto.org/crnattachments/2022/TBT/TPKM/22_4033_00_e.pdf</t>
    </r>
  </si>
  <si>
    <t>DARS 871,Dry split peas — Specification, Second Edition</t>
  </si>
  <si>
    <t>This African Standard specifies the requirements and methods of sampling and test for dry split peas of varieties (cultivars) grown from Pisum sativum L. and Pisum sativum var. arvense L. intended for human consumption. </t>
  </si>
  <si>
    <r>
      <rPr>
        <sz val="11"/>
        <rFont val="Calibri"/>
      </rPr>
      <t>https://members.wto.org/crnattachments/2022/TBT/TZA/22_4014_00_e.pdf</t>
    </r>
  </si>
  <si>
    <t>DARS 867,Dry cowpeas — Specification,Second Edition</t>
  </si>
  <si>
    <r>
      <rPr>
        <sz val="11"/>
        <rFont val="Calibri"/>
      </rPr>
      <t>https://members.wto.org/crnattachments/2022/TBT/TZA/22_4010_00_e.pdf</t>
    </r>
  </si>
  <si>
    <t>DARS 868,Dry pigeon peas — Specification ,Second Edition </t>
  </si>
  <si>
    <t>This African Standard specifies the requirements, methods of sampling and test for dry pigeon peas of the varieties (cultivars) grown from Cajanus cajan (L.) intended for human consumption. It does not apply to processed pigeon peas. </t>
  </si>
  <si>
    <r>
      <rPr>
        <sz val="11"/>
        <rFont val="Calibri"/>
      </rPr>
      <t>https://members.wto.org/crnattachments/2022/TBT/TZA/22_4011_00_e.pdf</t>
    </r>
  </si>
  <si>
    <t>Mozambique</t>
  </si>
  <si>
    <t>Regulation on Natural Gas</t>
  </si>
  <si>
    <t>The purpose of this regulation is to establish rules and procedures for the exercise of natural gas trading activities in Mozambique.</t>
  </si>
  <si>
    <r>
      <rPr>
        <sz val="11"/>
        <rFont val="Calibri"/>
      </rPr>
      <t>https://members.wto.org/crnattachments/2022/TBT/MOZ/22_3647_00_x.pdf</t>
    </r>
  </si>
  <si>
    <t>PCD 329: 2022, Essential oil of Basil (methyl chavicol type) -Specification, First edition</t>
  </si>
  <si>
    <t>This draft Zanzibar National Standard specifies requirements, methods of sampling and test for Essential oil of Basil derived from methyl chavicol type ( Ocimum basilicum L.)</t>
  </si>
  <si>
    <r>
      <rPr>
        <sz val="11"/>
        <rFont val="Calibri"/>
      </rPr>
      <t>https://members.wto.org/crnattachments/2022/TBT/TZA/22_4035_00_e.pdf</t>
    </r>
  </si>
  <si>
    <t>PCD 326: 2022, Essential oil of clove-Specification, First edition </t>
  </si>
  <si>
    <t>This draft Zanzibar National Standard specifies requirements and methods of sampling and test for essential Oil of clove derived from Syzygium aromaticum (L.) Merr. et Perry, syn. Eugenia caryophyllus (Sprengel) Bullock et S. Harrison</t>
  </si>
  <si>
    <r>
      <rPr>
        <sz val="11"/>
        <rFont val="Calibri"/>
      </rPr>
      <t>https://members.wto.org/crnattachments/2022/TBT/TZA/22_4053_00_e.pdf</t>
    </r>
  </si>
  <si>
    <t>PCD 330: 2022, Essential oil of Cinnamon leaf - Specification , First edition </t>
  </si>
  <si>
    <t>This draft Zanzibar National Standard specifies requirements, methods of sampling and test for Essential oil of Cinnamon leaf derived from Cinnamomum zeylanicum</t>
  </si>
  <si>
    <r>
      <rPr>
        <sz val="11"/>
        <rFont val="Calibri"/>
      </rPr>
      <t>https://members.wto.org/crnattachments/2022/TBT/TZA/22_4023_00_e.pdf</t>
    </r>
  </si>
  <si>
    <t>Proyecto de Protocolo de Análisis y/o Ensayos de Seguridad de Lámpara Led de doble casquillo diseñada para sustitución de lámparas fluorescentes lineales (Draft analysis and/or safety test protocol for double-capped LED lamps designed to retrofit linear fluorescent lamps) (12 pages, in Spanish)</t>
  </si>
  <si>
    <t>The notified protocol sets out the electrical product safety certification procedures for double-capped LED lamps for general lighting purposes designed to retrofit luminaires that use linear fluorescent lamps and have the following characteristics: G5 and G13 caps; a rated power up to 125W; a rated voltage up to 250V. These lamps are designed to work without electromagnetic or electronic ballasts and require additional modification of the internal wiring of the luminaires.</t>
  </si>
  <si>
    <r>
      <rPr>
        <sz val="11"/>
        <rFont val="Calibri"/>
      </rPr>
      <t>https://members.wto.org/crnattachments/2022/TBT/CHL/22_4024_00_s.pdf
https://www.sec.cl/sitio-web/wp-content/uploads/2022/06/Protocolo-PE-N%C2%B0-5-30_2022-Tubos-led-con-modificacion-de-luminaria.pdf</t>
    </r>
  </si>
  <si>
    <t>DARS 869, Dry whole peas — Specification, Second Edition</t>
  </si>
  <si>
    <t>This African Standard specifies the requirements and methods of sampling and test for dry whole peas of varieties (cultivars) grown from Pisum sativum (L.) and Pisum sativum var. arvense (L.) intended for human consumption. It does not apply to processed whole peas after scope.</t>
  </si>
  <si>
    <r>
      <rPr>
        <sz val="11"/>
        <rFont val="Calibri"/>
      </rPr>
      <t>https://members.wto.org/crnattachments/2022/TBT/TZA/22_4012_00_e.pdf</t>
    </r>
  </si>
  <si>
    <t>Turkish Food Codex Regulation on Plants, Fungi, Algaes and Lichens That May Be Used in Foods, 2022</t>
  </si>
  <si>
    <t>This Regulation lays down:The procedures and principles regarding the safety assessment of plants, fungi, algae, lichens, their parts and preparations obtained from them, and pure substance, substance mixture, enriched extract-extracts used in foods, and applications within this scope, andLabelling rules, lists of their use in foods and conditions of use</t>
  </si>
  <si>
    <r>
      <rPr>
        <sz val="11"/>
        <rFont val="Calibri"/>
      </rPr>
      <t>https://members.wto.org/crnattachments/2022/TBT/TUR/22_3958_00_x.pdf</t>
    </r>
  </si>
  <si>
    <t>Slovenia</t>
  </si>
  <si>
    <t>Rules on the quality of beer</t>
  </si>
  <si>
    <t>This Rules lays down the conditions for the minimum quality, classification and labeling to be met on the market of beer.</t>
  </si>
  <si>
    <t>67.160 - Beverages</t>
  </si>
  <si>
    <r>
      <rPr>
        <sz val="11"/>
        <rFont val="Calibri"/>
      </rPr>
      <t xml:space="preserve">https://ec.europa.eu/growth/tools-databases/tris/sl/search/?trisaction=search.detail&amp;year=2022&amp;num=374
</t>
    </r>
  </si>
  <si>
    <t>Turkish Food Codex Regulation on Novel Foods, 2020 </t>
  </si>
  <si>
    <t>This Regulation lays down the procedures and principles regarding the placing of novel foods on the market, the lists and conditions of use for novel foods.</t>
  </si>
  <si>
    <r>
      <rPr>
        <sz val="11"/>
        <rFont val="Calibri"/>
      </rPr>
      <t>https://members.wto.org/crnattachments/2022/TBT/TUR/22_3960_00_x.pdf</t>
    </r>
  </si>
  <si>
    <t>Colombia</t>
  </si>
  <si>
    <t>Proyecto de Resolución del Ministerio de Transporte "Por la cual se expide el Reglamento Técnico aplicable a llantas neumáticas para motocicletas y se dictan otras disposiciones"; (Draft Resolution of the Ministry of Transport "Issuing the Technical Regulation applicable to pneumatic tyres for motorcycles and setting forth other provisions") (17 pages, in Spanish)</t>
  </si>
  <si>
    <t>The notified draft Resolution establishes the technical requirements applicable to pneumatic tyres intended for motorcycle-type motor vehicles marketed in Colombia, with a view to preventing or minimizing risks to human life and health, and preventing practices likely to mislead consumers.</t>
  </si>
  <si>
    <t>8711 - Motorcycles, incl. mopeds, and cycles fitted with an auxiliary motor, with or without side-cars; side-cars</t>
  </si>
  <si>
    <t>83.160.10 - Road vehicle tyres</t>
  </si>
  <si>
    <t>Protection of human health or safety (TBT); Prevention of deceptive practices and consumer protection (TBT)</t>
  </si>
  <si>
    <t>MAPA/SDAOrdinance No.578, 13 may 2022</t>
  </si>
  <si>
    <t>MAPA/SDA Ordinance nº. 578 opens a 90-day period for public consultation on the draft regulation of Inspection of Products of Vegetal Origin, which establishes the classification of plant products, their by-products and residues of economic value, in the form of Brazilian System of Inspection of Products of Plant Origin.The Ordinance and the project are available on Ministry of Agriculture website:https://www.gov.br/agricultura/pt-br/acesso-a-informacao/participacao-social/consultas-publicas/2022/consulta-publica-regulamento-da-inspecao-de-produtos-de-origem-vegetal-que-institui-a-classificacao-de-produtos-vegetais-seus-subprodutos-e-residuos-de-valor-economico-na-forma-do-sistema-brasileiro-de-inspecao-de-produtos-de-origem-vegetalTechnically substantiated suggestions should be forwarded through the Normative Act Monitoring System - SISMAN, of the Department of Agricultural Defense - SDA/MAPA, through the link:https://sistemasweb.agricultura.gov.br/solicita/</t>
  </si>
  <si>
    <t>07 - EDIBLE VEGETABLES AND CERTAIN ROOTS AND TUBERS</t>
  </si>
  <si>
    <t>Plant health</t>
  </si>
  <si>
    <r>
      <rPr>
        <sz val="11"/>
        <rFont val="Calibri"/>
      </rPr>
      <t>https://www.in.gov.br/web/dou/-/portaria-sda-n-578-de-13-de-maio-de-2022-402116958</t>
    </r>
  </si>
  <si>
    <t>Trinidad and Tobago</t>
  </si>
  <si>
    <t>Electrical appliances - Compulsory requirements</t>
  </si>
  <si>
    <t>This National Standard specifies safety requirements for all electrical appliances produced, imported or used in Trinidad and Tobago. It also specifies labelling information to be placed on the appliances as well as information to be placed on the packaging for such appliances._x000D_
This standard applies to appliances intended for use at either of the following nominal supply voltages:_x000D_
a) 115 volts, with a relative tolerance of ± 6 %; or_x000D_
b) 230 volts, with a relative tolerance of ± 6 %._x000D_
NOTE These nominal supply voltages have been declared by the Trinidad and Tobago Electricity Commission (T&amp;TEC) in their publication entitled “Wiring for Light and Power”. The Electricity Supply Rules made under Section 15 of the Electricity (Inspection) Act Chapter 54:72 provides for variations of six percent above or below the declared voltages._x000D_
This standard does not apply to appliances designed exclusively for industrial purposes or appliances intended to be used in locations where special conditions prevail, e.g. the presence of a corrosive or explosive atmosphere (caused by dust, vapour or gas)._x000D_
This standard does not apply to lighting products or electrical accessories or components.</t>
  </si>
  <si>
    <t>8509 - Electromechanical domestic appliances, with self-contained electric motor; parts thereof (excl. vacuum cleaners, dry and wet vacuum cleaners); 8510 - Electric shavers, hair clippers and hair-removing appliances, with self-contained electric motor; parts thereof</t>
  </si>
  <si>
    <t>97.030 - Domestic electrical appliances in general; 97.040 - Kitchen equipment; 97.060 - Laundry appliances; 97.080 - Cleaning appliances</t>
  </si>
  <si>
    <t>Quality requirements (TBT); Protection of human health or safety (TBT); Prevention of deceptive practices and consumer protection (TBT); Consumer information, labelling (TBT); Protection of the environment (TBT); Harmonization (TBT)</t>
  </si>
  <si>
    <r>
      <rPr>
        <sz val="11"/>
        <rFont val="Calibri"/>
      </rPr>
      <t>https://members.wto.org/crnattachments/2022/TBT/TTO/22_3988_00_e.pdf
https://drive.google.com/file/d/1QD8-iFuqr2wv-_XzHM5UnCuZcqT0Gsyb/view?usp=sharing</t>
    </r>
  </si>
  <si>
    <t>Nicaragua</t>
  </si>
  <si>
    <t>NTON 19001:2022 Requisitos para la Autorización de Ensayos Clínicos de Medicamentos en Seres Humanos (Nicaraguan Mandatory Technical Standard (NTON) No. 19001:2022 Requirements for the authorization of clinical trials of medicines on humans) (83 pages, in Spanish)</t>
  </si>
  <si>
    <t>The purpose of the notified Regulation is to establish requirements and procedures for the regulation of clinical trials of safe, quality and effective medicines on humans. It is applicable to all clinical trials of medicines on humans in authorized institutions for this purpose.</t>
  </si>
  <si>
    <t>30 - PHARMACEUTICAL PRODUCTS</t>
  </si>
  <si>
    <t>11.120.10 - Medicaments</t>
  </si>
  <si>
    <r>
      <rPr>
        <sz val="11"/>
        <rFont val="Calibri"/>
      </rPr>
      <t>https://members.wto.org/crnattachments/2022/TBT/NIC/22_3963_00_s.pdf</t>
    </r>
  </si>
  <si>
    <t>Thailand</t>
  </si>
  <si>
    <t>Draft Notification of the Ministry of Public Health Re: criteria and method for production, import, export, transit and possession to providing trade in services of hazardous substance for which the Food and Drug Administration is responsible, B.E. ….</t>
  </si>
  <si>
    <t>Ministry of Public Health has proposed the draft Notification of the Ministry of Public Health Re:criteria and method for production, import, export, transit and possession for hire of hazardous substance for which the Food and Drug Administration is responsible, B.E. …. .The purpose of this draft notification is to revise Draft Notification of the Ministry of Public HealthRe: criteria and method for production, import, export, transit and possession to providing trade in services of hazardous substance for which the Food and Drug Administration is responsible which was launched in BE. 2555.This draft Notification will replace the BE 2555 version. The major changes in this draft Notification are as follows: Firstly, a section of the requirements regarding transit of hazardous substances is added; so hazardous substances transiter shall control their transited hazardous substances not to be missing or transited via the route not indicated in the transit license and not to change hazardous substances to any other forms or containers. Secondly, who obtained the import notifications and import permits must yearly report import quantity of their hazardous substances as the manufacturers and the exporters do (within January of the upcoming year). The report forms are changed to clarify that even there is no production, export or import, it’s still obliged to report. Also, it’s required to have a plate at least stated that “No smoking, drinking, eating or storing food.” in Thai in the hazardous and production and storage areas. </t>
  </si>
  <si>
    <r>
      <rPr>
        <sz val="11"/>
        <rFont val="Calibri"/>
      </rPr>
      <t>https://members.wto.org/crnattachments/2022/TBT/THA/22_3993_00_x.pdf</t>
    </r>
  </si>
  <si>
    <t>Draft Commission Regulation amending Annex XVII to Regulation (EC) No 1907/2006 of the European Parliament and of the Council as regards lead and its compounds in PVC </t>
  </si>
  <si>
    <t>This draft Regulation would amend entry 63 to Annex XVII to Regulation (EC) No 1907/2006.It would prohibit the use of lead and lead compounds in PVC articles. Moreover, it would prohibit the placing on the market of PVC articles containing a concentration of lead equal or greater than 0,1% of the PVC. The Regulation provides for a number of derogations to this restriction, inter alia for PVC-silica separators in lead acid batteries and PVC articles containing recovered rigid PVC. To benefit from the latter derogation, the recovered origin of the PVC material needs to be certified by an independent third party.</t>
  </si>
  <si>
    <t>83.080 - Plastics</t>
  </si>
  <si>
    <r>
      <rPr>
        <sz val="11"/>
        <rFont val="Calibri"/>
      </rPr>
      <t>https://members.wto.org/crnattachments/2022/TBT/EEC/22_3991_00_e.pdf
https://members.wto.org/crnattachments/2022/TBT/EEC/22_3991_01_e.pdf</t>
    </r>
  </si>
  <si>
    <t>Draft Commission Implementing Regulation approving Chrysanthemum cinerariaefolium extract from open and mature flowers of Tanacetum cinerariifolium obtained with hydrocarbon solvents as an active substance for use in biocidal products of product-type 19 in accordance with Regulation (EU) No 528/2012 of the European Parliament and of the Council; (3 page(s), in English, 3 page(s), in English)  </t>
  </si>
  <si>
    <t>This draft Commission Implementing Regulation approves Chrysanthemum cinerariaefolium extract from open and mature flowers of Tanacetum cinerariifolium obtained with hydrocarbon solvents as an active substance for use in biocidal products of product-type 19</t>
  </si>
  <si>
    <t>65.100 - Pesticides and other agrochemicals</t>
  </si>
  <si>
    <r>
      <rPr>
        <sz val="11"/>
        <rFont val="Calibri"/>
      </rPr>
      <t>https://members.wto.org/crnattachments/2022/TBT/EEC/22_3990_00_e.pdf
https://members.wto.org/crnattachments/2022/TBT/EEC/22_3990_01_e.pdf</t>
    </r>
  </si>
  <si>
    <t>Proyecto de resolución "Por la cual se adopta el Reglamento Técnico aplicable a sistemas de frenado y sus componentes, para uso en vehículos tipo motocicleta" (Draft Resolution "Adopting the technical regulation applicable to braking systems and their components, for use in motorcycle-type vehicles") (23 pages, in Spanish)</t>
  </si>
  <si>
    <t>The notified draft Resolution of the Ministry of Transport establishes the requirements applicable to braking systems and their components, intended for motorcycle-type motor vehicles marketed in Colombia, with a view to preventing or minimizing risks to human life and health, and preventing practices likely to mislead consumers.</t>
  </si>
  <si>
    <t>43.040.40 - Braking systems</t>
  </si>
  <si>
    <r>
      <rPr>
        <sz val="11"/>
        <rFont val="Calibri"/>
      </rPr>
      <t>https://members.wto.org/crnattachments/2022/TBT/COL/22_3959_00_s.pdf
https://members.wto.org/crnattachments/2022/TBT/COL/22_3959_01_s.pdf</t>
    </r>
  </si>
  <si>
    <t>Japan</t>
  </si>
  <si>
    <t>Draft revision of Japanese agricultural standards for Organic Processed Foods (Notification No. 1606 of 2005) </t>
  </si>
  <si>
    <t>In order to introduce the new standards for organic alcoholic beverages, MOF and MAFF will revise the Japanese Agricultural Standard for Organic Processed Foods</t>
  </si>
  <si>
    <t>Consumer information, labelling (TBT); Quality requirements (TBT); Harmonization (TBT); Reducing trade barriers and facilitating trade (TBT)</t>
  </si>
  <si>
    <r>
      <rPr>
        <sz val="11"/>
        <rFont val="Calibri"/>
      </rPr>
      <t>https://members.wto.org/crnattachments/2022/TBT/JPN/22_3976_00_e.pdf</t>
    </r>
  </si>
  <si>
    <t>KS 1095-2022 Food seasoning mixtures </t>
  </si>
  <si>
    <t>This Kenya Standard specifies requirements, sampling and test methods for food seasoning mixtures. This standard does not cover dehydrated soups, broths, masalas and/or spices and herb mixtures.</t>
  </si>
  <si>
    <t>67.220.20 - Food additives</t>
  </si>
  <si>
    <r>
      <rPr>
        <sz val="11"/>
        <rFont val="Calibri"/>
      </rPr>
      <t>https://members.wto.org/crnattachments/2022/TBT/KEN/22_3942_00_e.pdf</t>
    </r>
  </si>
  <si>
    <t>Unlicensed Operations in the Television Bands, Repurposed 600 MHz 
Band, 600 MHz Guard Bands and Duplex Gap, and Channel 37; Expanding the 
Economic and Innovation Opportunities of Spectrum Through Incentive 
Auctions; Unlicensed White Space Device Operations in the Television 
Bands; Unlicensed Operation in the TV Broadcast Bands</t>
  </si>
  <si>
    <t xml:space="preserve">Proposed rule - In this document, the Commission proposes to seek comment on the database re-check interval that should apply to narrowband fixed and Mode II personal/portable white space devices and to mobile white space devices, which were first authorized by the Commission in 2020. In particular, the Commission seeks comment on whether these types of devices, which operate in the TV bands, should be subject to the hourly re-check interval the Commission requires for fixed and Mode II personal portable devices in the TV bands, the daily re-check interval to which these devices are currently subject, or some other re-check interval. _x000D_
</t>
  </si>
  <si>
    <t>33.040 - Telecommunication systems; 33.060 - Radiocommunications; 33.070 - Mobile services; 33.160 - Audio, video and audiovisual engineering; 33.170 - Television and radio broadcasting; 97.200 - Equipment for entertainment</t>
  </si>
  <si>
    <r>
      <rPr>
        <sz val="11"/>
        <rFont val="Calibri"/>
      </rPr>
      <t>https://members.wto.org/crnattachments/2022/TBT/USA/22_3913_00_e.pdf</t>
    </r>
  </si>
  <si>
    <t>Czech Republic</t>
  </si>
  <si>
    <t>Draft measure of a general nature _x000D_
number: 0111-OOP-C089-22, _x000D_
laying down the metrological and technical requirements for specified measuring instruments, including test methods for verification of the following specified measuring instruments: _x000D_
“voltage instrument transformers” </t>
  </si>
  <si>
    <t>Voltage instrument transformers may be placed on the market and put into use in the Czech Republic as specified measuring instruments in accordance with Act No 505/1990 Coll. on metrology, as amended. Pursuant to the Act, specified measuring instruments are instruments that are included in the list of the types of specified measuring instruments (Decree No 345/2002 Coll.) and, at the same time, intended (by the manufacturer/importer) for measurements of relevance to the protection of public interest in areas of consumer protection, contractual relations, imposition of sanctions, fees, tariffs and taxes, health protection, environmental protection, occupational safety, or the protection of other public interests protected by special legislation. This is therefore a similar purpose as that which is used to identify specified products - measuring instruments and non-automatic weighing instruments pursuant to Directives 2014/31/EU and 2014/32/EU. The requirements of this legislation do not apply to measuring instruments not placed on the market in the Czech Republic for the above purposes, defined by Act No 505/1990 Coll. on metrology. _x000D_
The purpose of this notified legislation is to lay down metrological and technical requirements for these specified measuring instruments. This legislation also stipulates tests for type approval and verification of specified measuring instruments of this type. </t>
  </si>
  <si>
    <t>17 - METROLOGY AND MEASUREMENT. PHYSICAL PHENOMENA</t>
  </si>
  <si>
    <r>
      <rPr>
        <sz val="11"/>
        <rFont val="Calibri"/>
      </rPr>
      <t>https://members.wto.org/crnattachments/2022/TBT/CZE/22_3949_00_e.pdf
The English version of the Draft measure of a general nature number: 0111-OOP-C089-22
 laying down the metrological and technical requirements for specified measuring instruments
 including test methods for verification of the following specified measuring instruments: “voltage instrument transformers” - is available in the Tris database
 please follow the attached URL link below: 
https://ec.europa.eu/growth/tools-databases/tris/index.cfm/cs/search/?trisaction=search.detail&amp;year=2022&amp;num=342&amp;mLang=EN</t>
    </r>
  </si>
  <si>
    <t>KS 2966-2022 Ready – to – eat foods </t>
  </si>
  <si>
    <t>This Kenya Standard specifies the requirements, sampling and test methods for pre-packaged ready to eat foods intended for direct consumption.</t>
  </si>
  <si>
    <t>67.230 - Prepackaged and prepared foods</t>
  </si>
  <si>
    <r>
      <rPr>
        <sz val="11"/>
        <rFont val="Calibri"/>
      </rPr>
      <t>https://members.wto.org/crnattachments/2022/TBT/KEN/22_3941_00_e.pdf</t>
    </r>
  </si>
  <si>
    <t>Proposal for a Regulation of the European Parliament and of the Council on European Union geographical indications for wine, spirit drinks and agricultural products, and quality schemes for agricultural products, amending Regulations (EU) No 1308/2013, (EU) 2017/1001 and (EU) 2019/787 and repealing Regulation (EU) No 1151/2012 (COM/2022/134 final) (77 page(s) in English, 2 page(s) in English, 2 page(s) in English, 3 page(s) in English) </t>
  </si>
  <si>
    <t>Please note that only the provisions related to technical regulations fall under the scope of the TBT Agreement. Elements pertaining to intellectual property rights, in particular to the application and/ or implementation of Geographical Indications are included in this notification as part of the legislative proposal but clearly fall outside the scope of the TBT Agreement.The notified draft extends the scope of the original Regulation, better promotes sustainable-product designations linked to origin, reduces new forms of infringements (internet), improves enforcement and checks that consumers rely on, and modernises registration procedures. No changes are proposed to the fundamental structure of the GI systems in the European Union, thus maintaining: specificities of the schemes for GIs in the wines and spirit drinks sectors; and national enforcement within the framework of the OCR tools. </t>
  </si>
  <si>
    <t>67.040 - Food products in general; 67.160.10 - Alcoholic beverages</t>
  </si>
  <si>
    <r>
      <rPr>
        <sz val="11"/>
        <rFont val="Calibri"/>
      </rPr>
      <t xml:space="preserve">https://members.wto.org/crnattachments/2022/TBT/EEC/22_3943_00_e.pdf
https://members.wto.org/crnattachments/2022/TBT/EEC/22_3943_01_e.pdf
https://members.wto.org/crnattachments/2022/TBT/EEC/22_3943_02_e.pdf
https://members.wto.org/crnattachments/2022/TBT/EEC/22_3943_03_e.pdf
EUR-Lex - 52022PC0134 - EN - EUR-Lex (europa.eu)
</t>
    </r>
  </si>
  <si>
    <t>Technical Regulation Metrological  of Electric Power Meters</t>
  </si>
  <si>
    <t>The present regulation will establish as minimums to be observed in the approval of deadlines, in the verification in the verifications that will verify the subsequent electronic energy, single-phase and polyphonic, prepaid and subsequent reactivated, prepaid and later, direct and indirect, and indices class D (0.2%), C (0.5%), B (1.0%), A (2.0%)</t>
  </si>
  <si>
    <t>17.120 - Measurement of fluid flow</t>
  </si>
  <si>
    <r>
      <rPr>
        <sz val="11"/>
        <rFont val="Calibri"/>
      </rPr>
      <t>https://members.wto.org/crnattachments/2022/TBT/MOZ/22_3771_00_x.pdf</t>
    </r>
  </si>
  <si>
    <t>Australia</t>
  </si>
  <si>
    <t>Australia/New Zealand Standard 6400:2016 Water efficient products — Rating and labelling.</t>
  </si>
  <si>
    <t>This Standard forms a basis for the rating and labelling of a range of products under the mandatory Water Efficiency Labelling and Standards (WELS) scheme, as required by the Australian Water Efficiency Labelling and Standards Act 2005 (Cth) (the WELS Act) and, in New Zealand, the Consumer Information Standards (Water Efficiency) Regulations.</t>
  </si>
  <si>
    <t>91.140.70 - Sanitary installations; 97.040.40 - Dishwashers; 97.060 - Laundry appliances</t>
  </si>
  <si>
    <r>
      <rPr>
        <sz val="11"/>
        <rFont val="Calibri"/>
      </rPr>
      <t>https://members.wto.org/crnattachments/2022/TBT/AUS/22_3938_00_e.pdf
https://members.wto.org/crnattachments/2022/TBT/AUS/22_3938_01_e.pdf</t>
    </r>
  </si>
  <si>
    <t>Switzerland</t>
  </si>
  <si>
    <t>Draft revision of the Ordinance on foodstuffs and utility articles (revision of elements of this ordinance) &amp;Ordinance of the Federal Department of Home Affairs (FDHA) laying down exceptions to the information requirements for foodstuffs due to the situation in Ukraine (new ordinance)</t>
  </si>
  <si>
    <t>The supply with sunflower oil and lecithine produced out of sunflower oil from Ukraine is coming to a sudden halt. These ingredients need to be replaced with other oils and lecithines in very short period of time. Consequently, the final products would no longer be labelled correctly. Alternative ways to label the products to inform consumers of the change of ingredients are introduced. This facilitating measure is limited in duration from July 15 2022 to December 31 2023. </t>
  </si>
  <si>
    <t>12 - OIL SEEDS AND OLEAGINOUS FRUITS; MISCELLANEOUS GRAINS, SEEDS AND FRUIT; INDUSTRIAL OR MEDICINAL PLANTS; STRAW AND FODDER; 15 - ANIMAL OR VEGETABLE FATS AND OILS AND THEIR CLEAVAGE PRODUCTS; PREPARED EDIBLE FATS; ANIMAL OR VEGETABLE WAXES</t>
  </si>
  <si>
    <t>67.200.10 - Animal and vegetable fats and oils; 67.200.20 - Oilseeds</t>
  </si>
  <si>
    <t>Consumer information, labelling (TBT); Cost saving and productivity enhancement (TBT)</t>
  </si>
  <si>
    <r>
      <rPr>
        <sz val="11"/>
        <rFont val="Calibri"/>
      </rPr>
      <t>https://members.wto.org/crnattachments/2022/TBT/CHE/22_3917_00_f.pdf
https://members.wto.org/crnattachments/2022/TBT/CHE/22_3917_01_f.pdf</t>
    </r>
  </si>
  <si>
    <t>Public Consultation 34, 19 May 2022</t>
  </si>
  <si>
    <t>Public Consultation Proposal for guidelines for providing Anatel's approval security seal for lithium batteries and chargers used in cell phones.</t>
  </si>
  <si>
    <t>Regulations Governing the Labeling of Heath Food (Revised Draft) </t>
  </si>
  <si>
    <t>Based on the provisions of subparagraph 11, paragraph 1, Article 13 of the Health Food Control Act, the Ministry of Health and Welfare proposes to revise the regulations of labeling requirements for health food to provide consumers with clear information of health effects and necessary warning messages of health food with specific ingredients.</t>
  </si>
  <si>
    <t>21 - MISCELLANEOUS EDIBLE PREPARATIONS</t>
  </si>
  <si>
    <r>
      <rPr>
        <sz val="11"/>
        <rFont val="Calibri"/>
      </rPr>
      <t>https://members.wto.org/crnattachments/2022/TBT/TPKM/22_3916_00_x.pdf
https://members.wto.org/crnattachments/2022/TBT/TPKM/22_3916_01_x.pdf</t>
    </r>
  </si>
  <si>
    <t>Viet Nam</t>
  </si>
  <si>
    <t>Draft National technical regulation safety of industrial explosive materials - Trinitrotoluen explosives (TNT)</t>
  </si>
  <si>
    <t>This draft National technical regulation specifies requirements for technical specifications, testing methods and management measures for Trinitrotoluen explosives  (TNT). This draft National technical regulation applies to organizations and individuals having activities related to Trinitrotoluen explosives  (TNT) in the territory of Vietnam and other relevant organizations and individuals.</t>
  </si>
  <si>
    <t>3602 - Prepared explosives (excl. propellent powders)</t>
  </si>
  <si>
    <t>71.100.30 - Explosives. Pyrotechnics and fireworks</t>
  </si>
  <si>
    <r>
      <rPr>
        <sz val="11"/>
        <rFont val="Calibri"/>
      </rPr>
      <t>https://members.wto.org/crnattachments/2022/TBT/VNM/22_3907_00_x.pdf
http://legal.moit.gov.vn/du-thao-van-ban/30.html</t>
    </r>
  </si>
  <si>
    <t>Draft revision of the Ordinance of the Swiss Federal Office of Communications on telecommunications installations (OOIT), including draft Radio Interface Regulations (RIR): RIR0302-14, RIR1012-05, RIR1012-07.</t>
  </si>
  <si>
    <t>The Ordinance of the Swiss Federal Office of Communications on telecommunications installations (OOIT) specifies the basic technical requirements with regard to telecommunications installations set out by the Swiss Federal Council. The referred Radio Interfaces regulate the use of radio spectrum in Switzerland.The OOIT has to be revised to define the specific type of radio equipment that has to comply with specific essential requirements in the field of cybersecurity (implementation of the EU Commission delegated Regulation (EU) 2022/30). Furthermore this revision includes changes to Radio Interface Regulations due to latest frequency management developments.RIR0302-14 (Point-to-Point communications in the frequency range 14.500 - 15.350 GHz): the RIR will be amended with the aim to adapt the frequency band.RIR1012-05 (Short Range Radar (SRR) in the frequency range 21.65 - 26.65 GHz): the RIR will be amended in order to be in line with ECC/DEC(04)10.RIR1012-07 (Automotive radar in the frequency range 24.25 - 26.65 GHz): the RIR will be amended in order to be in line with ECC/DEC(04)10.</t>
  </si>
  <si>
    <t>Harmonization (TBT); Reducing trade barriers and facilitating trade (TBT); Prevention of deceptive practices and consumer protection (TBT)</t>
  </si>
  <si>
    <r>
      <rPr>
        <sz val="11"/>
        <rFont val="Calibri"/>
      </rPr>
      <t>https://members.wto.org/crnattachments/2022/TBT/CHE/22_3939_00_f.pdf
https://members.wto.org/crnattachments/2022/TBT/CHE/22_3939_00_x1.pdf</t>
    </r>
  </si>
  <si>
    <t>Draft National technical regulation on safety of industrial explosive materials - Hexogen explosives</t>
  </si>
  <si>
    <t>This draft National technical regulation specifies requirements for technical specifications, testing methods and management measures for Hexogen explosives_x000D_
This draft National technical regulation applies to organizations and individuals having activities related to Hexogen explosives in the territory of Vietnam and other relevant organizations and individuals.</t>
  </si>
  <si>
    <r>
      <rPr>
        <sz val="11"/>
        <rFont val="Calibri"/>
      </rPr>
      <t>https://members.wto.org/crnattachments/2022/TBT/VNM/22_3908_00_x.pdf
http://legal.moit.gov.vn/du-thao-van-ban/27.html</t>
    </r>
  </si>
  <si>
    <t>Guatemala</t>
  </si>
  <si>
    <t>Norma Técnica 84-2021 Versión 1 Registro Sanitario de Productos Repelentes de Uso Externo en Humanos y Productos Repelentes de Uso en Ambientes (Technical Standard No. 84-2021 Version 1: Sanitary Registration of Repellent Products for External Use in Humans and Spatial Repellent Products) (29 pages, in Spanish)</t>
  </si>
  <si>
    <t>The notified Technical Standard No. 84-2021 establishes requirements for the sanitary registration of repellent products for external use in humans and spatial repellent products, whether of natural (botanical extracts, essential or other natural oils) origin or of synthetic (chemical) origin.</t>
  </si>
  <si>
    <t>3808 - Insecticides, rodenticides, fungicides, herbicides, anti-sprouting products and plant-growth regulators, disinfectants and similar products, put up for retail sale or as preparations or articles, e.g. sulphur-treated bands, wicks and candles, and fly-papers</t>
  </si>
  <si>
    <r>
      <rPr>
        <sz val="11"/>
        <rFont val="Calibri"/>
      </rPr>
      <t>https://members.wto.org/crnattachments/2022/TBT/GTM/22_3918_00_s.pdf</t>
    </r>
  </si>
  <si>
    <t>UAE Technical Regulation for The Non-automatic Weighing Instruments (NAWI)</t>
  </si>
  <si>
    <t>The provisions of this technical regulation shall apply to non-automatic weighing instruments (NAWI), for use for any of the following purposes:the weighing instruments used for commercial transactionsthe weighing instruments used in hospital and Medical Clinics, with the exception of weighing instruments used in laboratoriesthe Weighing instruments used in the industrial sectorthe Weighing instruments used in the environmental sectorany other Weighing instruments it used to determination of price on the basis of mass for the purposes of direct sales to the public and the making up of pre-packages or their result will affect the health of public or environment</t>
  </si>
  <si>
    <t>17.100 - Measurement of force, weight and pressure</t>
  </si>
  <si>
    <t>Prevention of deceptive practices and consumer protection (TBT); Protection of human health or safety (TBT); Protection of the environment (TBT); Quality requirements (TBT)</t>
  </si>
  <si>
    <r>
      <rPr>
        <sz val="11"/>
        <rFont val="Calibri"/>
      </rPr>
      <t>https://members.wto.org/crnattachments/2022/TBT/ARE/22_3914_00_x.pdf</t>
    </r>
  </si>
  <si>
    <t>Botswana</t>
  </si>
  <si>
    <t>BOS 213:2014 Cereals and pulses — Milled maize products — Specification</t>
  </si>
  <si>
    <t>This Botswana Standard applies to milled maize products for direct human consumption prepared from kernels of common maize, Zea mays L., as described in BOS 114.</t>
  </si>
  <si>
    <t>1005 - Maize or corn</t>
  </si>
  <si>
    <t>National security requirements (TBT); Consumer information, labelling (TBT); Protection of human health or safety (TBT); Harmonization (TBT); Reducing trade barriers and facilitating trade (TBT)</t>
  </si>
  <si>
    <t>National technical regulation on safety of industrial explosive materials - Non-electric milisecond delay Detonator MS</t>
  </si>
  <si>
    <t>This draft National technical regulation specifies requirements for technical specifications, testing methods and management measures for Non-electric millisecond delay Detonator MS. _x000D_
This draft National technical regulation applies to organizations and individuals having activities related to Non-electric millisecond delay Detonator MS in the territory of Vietnam and other relevant organizations and individuals.</t>
  </si>
  <si>
    <t>3603 - Safety fuses; detonating fuses; percussion or detonating caps; igniters; electric detonators (excl. grenade detonators and cartridge cases, whether or not with percussion caps)</t>
  </si>
  <si>
    <r>
      <rPr>
        <sz val="11"/>
        <rFont val="Calibri"/>
      </rPr>
      <t>https://members.wto.org/crnattachments/2022/TBT/VNM/22_3900_00_x.pdf
http://legal.moit.gov.vn/du-thao-van-ban/25.html</t>
    </r>
  </si>
  <si>
    <t>Draft National technical regulation on safety of industrial explosive materials - Bulk emulsion explosives</t>
  </si>
  <si>
    <t>This draft National technical regulation specifies requirements for technical specifications, testing methods and management measures for Bulk emulsion explosives_x000D_
This draft National technical  regulation applies to organizations and individuals having activities related to Bulk emulsion explosives in the territory of Vietnam and other relevant organizations and individuals.</t>
  </si>
  <si>
    <r>
      <rPr>
        <sz val="11"/>
        <rFont val="Calibri"/>
      </rPr>
      <t>http://legal.moit.gov.vn/du-thao-van-ban/29.html</t>
    </r>
  </si>
  <si>
    <t>Inmetro Public Consultation No.6, 18 May 2022</t>
  </si>
  <si>
    <t>Inmetro Public Consultation No.6, 18 May 2022 is aproposal to amend the conformity assessment requirements for hot rolled steel angles for assembly of electric power transmission towers.Comments must be presented on the Participa + Brasill platform at www.gov.br/participamaisbrasil/alteracoes-rac-cantoneiras-aco-laminadas</t>
  </si>
  <si>
    <t>7216 - Angles, shapes and sections of iron or non-alloy steel, n.e.s.</t>
  </si>
  <si>
    <t>29.240 - Power transmission and distribution networks; 77.140 - Iron and steel products</t>
  </si>
  <si>
    <t>Quality requirements (TBT)</t>
  </si>
  <si>
    <r>
      <rPr>
        <sz val="11"/>
        <rFont val="Calibri"/>
      </rPr>
      <t>http://sistema-sil.inmetro.gov.br/rtac/RTAC002985.pdf</t>
    </r>
  </si>
  <si>
    <t>Vanilla</t>
  </si>
  <si>
    <t>This draft technical regulation is concerned with vanilla, which belongs to (Vanilla fragrans) (Salisbury Ames) genus and not to vanilla extracts, definitions, classifications, requirements, sampling, testing methods, packaging, transportation and storing, and labelling. </t>
  </si>
  <si>
    <t>0905 - Vanilla</t>
  </si>
  <si>
    <t>67.180.10 - Sugar and sugar products</t>
  </si>
  <si>
    <t>Quality requirements (TBT); Prevention of deceptive practices and consumer protection (TBT); Protection of human health or safety (TBT)</t>
  </si>
  <si>
    <r>
      <rPr>
        <sz val="11"/>
        <rFont val="Calibri"/>
      </rPr>
      <t>https://members.wto.org/crnattachments/2022/TBT/QAT/22_3854_00_e.pdf</t>
    </r>
  </si>
  <si>
    <t>Draft National technical regulation on safety of industrial explosive materials - Increase primer for industrial explosives</t>
  </si>
  <si>
    <t>This draft National technical regulation specifies requirements for technical specifications, testing methods and management measures for Increase primer for industrial explosives_x000D_
This regulation applies to organizations and individuals having activities related to Increase primer for industrial explosives in the territory of Vietnam and other relevant organizations and individuals.</t>
  </si>
  <si>
    <r>
      <rPr>
        <sz val="11"/>
        <rFont val="Calibri"/>
      </rPr>
      <t>https://members.wto.org/crnattachments/2022/TBT/VNM/22_3906_00_x.pdf
http://legal.moit.gov.vn/du-thao-van-ban/31.html</t>
    </r>
  </si>
  <si>
    <t>Protection of human health or safety (TBT); Prevention of deceptive practices and consumer protection (TBT); Quality requirements (TBT)</t>
  </si>
  <si>
    <t>National technical regulation on safety of industrial explosive materials - Non-electric Detonator (Lil Coil)</t>
  </si>
  <si>
    <t>This draft National technical regulation specifies requirements for technical specifications, testing methods and management measures for Non-electric Detonator (Lil Coil) use in open-cast_x000D_
This draft National technical  regulation applies to organizations and individuals having activities related to Non-electric Detonator (Lil Coil) in the territory of Vietnam and other relevant organizations and individuals. </t>
  </si>
  <si>
    <r>
      <rPr>
        <sz val="11"/>
        <rFont val="Calibri"/>
      </rPr>
      <t>https://members.wto.org/crnattachments/2022/TBT/VNM/22_3903_00_x.pdf
http://legal.moit.gov.vn/du-thao-van-ban/28.html</t>
    </r>
  </si>
  <si>
    <t>Normative Instruction 157, 13 May 2022</t>
  </si>
  <si>
    <t>This Normative Instruction contains provisions on the inclusion of the declaration about new formula in the labeling of sanitizing products when change its composition.</t>
  </si>
  <si>
    <t>3403 - Lubricant preparations, incl. cutting-oil preparations, bolt or nut release preparations, anti-rust or anti-corrosion preparations and mould-release preparations based on lubricants; textile lubricant preparations and preparations of a kind used for the oil or grease treatment of textile materials, leather, furskins or other materials (excl. preparations containing, as basic constituents, &gt;= 70% petroleum oil or bituminous mineral oil by weight)</t>
  </si>
  <si>
    <r>
      <rPr>
        <sz val="11"/>
        <rFont val="Calibri"/>
      </rPr>
      <t>http://antigo.anvisa.gov.br/documents/10181/6437935/IN_157_2022_.pdf/7f1493a8-c816-4203-9689-4fd2369ca23c</t>
    </r>
  </si>
  <si>
    <t>CONTRAN Resolution No. 960, 17 May 2022. </t>
  </si>
  <si>
    <t>CONTRAN Resolution No. 960 of 17 May 2022 establishes glass safety requirements, visibility for circulation purposes, the use of glass in armored vehicles and the use of light transmittance meters.</t>
  </si>
  <si>
    <t>7007 - Safety glass, toughened "tempered", laminated safety glass (excl. multiple-walled insulating units of glass, glasses for spectacles and clock or watch glasses)</t>
  </si>
  <si>
    <t>81.040 - Glass</t>
  </si>
  <si>
    <t>Other (TBT); Protection of human health or safety (TBT)</t>
  </si>
  <si>
    <r>
      <rPr>
        <sz val="11"/>
        <rFont val="Calibri"/>
      </rPr>
      <t>https://www.gov.br/infraestrutura/pt-br/assuntos/transito/conteudo-contran/resolucoes/Resolucao9602022.pdf</t>
    </r>
  </si>
  <si>
    <t>Draft National technical regulation on safety of industrial explosive materials - Water Resistant ANFO explosives</t>
  </si>
  <si>
    <t>This draft National technical regulation specifies requirements for technical specifications, testing methods and management measures for Water Resistant ANFO explosives. This draft National technical  regulation applies to organizations and individuals having activities related to Water Resistant ANFO explosives in the territory of Vietnam and other relevant organizations and individuals..</t>
  </si>
  <si>
    <r>
      <rPr>
        <sz val="11"/>
        <rFont val="Calibri"/>
      </rPr>
      <t>https://members.wto.org/crnattachments/2022/TBT/VNM/22_3904_00_x.pdf
http://legal.moit.gov.vn/du-thao-van-ban/32.html</t>
    </r>
  </si>
  <si>
    <t>Public Consultation 29, 27 April 2022.</t>
  </si>
  <si>
    <t xml:space="preserve">Public Consultation proposal to update the the technical requirements for conformity assessment of mobile terminals for access of satellite telecommunications services operating in the Ka band._x000D_
Comments can be made at:_x000D_
https://apps.anatel.gov.br/ParticipaAnatel/Home.aspxSelecting Public consultation No 29 of 25 May 2022_x000D_
</t>
  </si>
  <si>
    <r>
      <rPr>
        <sz val="11"/>
        <rFont val="Calibri"/>
      </rPr>
      <t>https://apps.anatel.gov.br/ParticipaAnatel/VisualizarTextoConsulta.aspx?TelaDeOrigem=2&amp;ConsultaId=10015</t>
    </r>
  </si>
  <si>
    <t>CONTRAN Resolution No. 959, 17 May 2022. </t>
  </si>
  <si>
    <t>CONTRAN Resolution No. 959 of 17 May 2022 establishes safety requirements for passenger transport, minibus and bus vehicles, category M3, of national manufacture and imported.</t>
  </si>
  <si>
    <t>8701 - Tractors (other than tractors of heading 8709); 8708 - Parts and accessories for tractors, motor vehicles for the transport of ten or more persons, motor cars and other motor vehicles principally designed for the transport of persons, motor vehicles for the transport of goods and special purpose motor vehicles of heading 8701 to 8705, n.e.s.</t>
  </si>
  <si>
    <t>43.100 - Passenger cars. Caravans and light trailers</t>
  </si>
  <si>
    <r>
      <rPr>
        <sz val="11"/>
        <rFont val="Calibri"/>
      </rPr>
      <t>https://www.gov.br/infraestrutura/pt-br/assuntos/transito/conteudo-contran/resolucoes/Resolucao9592022.pdf</t>
    </r>
  </si>
  <si>
    <t>National technical regulation on safety of industrial explosive materials - Non-electric second delay Detonator LP</t>
  </si>
  <si>
    <t>This draft National technical regulation specifies requirements for technical specifications, testing methods and management measures for Non-electric second delay Detonator LP_x000D_
This draft National technical  regulation applies to organizations and individuals having activities related to Non-electric second delay Detonator LP in packages in the territory of Vietnam and other relevant organizations and individuals.</t>
  </si>
  <si>
    <r>
      <rPr>
        <sz val="11"/>
        <rFont val="Calibri"/>
      </rPr>
      <t>https://members.wto.org/crnattachments/2022/TBT/VNM/22_3901_00_x.pdf
http://legal.moit.gov.vn/du-thao-van-ban/24.html</t>
    </r>
  </si>
  <si>
    <t>National technical regulation on safety of industrial explosive materials - Detonating Cords</t>
  </si>
  <si>
    <t>This draft National technical regulation specifies requirements for technical specifications, testing methods and management measures for Detonating Cords_x000D_
This draft National technical  regulation applies to organizations and individuals having activities related to Detonating Cords in the territory of Vietnam and other relevant organizations and individuals.</t>
  </si>
  <si>
    <r>
      <rPr>
        <sz val="11"/>
        <rFont val="Calibri"/>
      </rPr>
      <t>https://members.wto.org/crnattachments/2022/TBT/VNM/22_3902_00_x.pdf
http://legal.moit.gov.vn/du-thao-van-ban/26.html</t>
    </r>
  </si>
  <si>
    <t>Draft Amendments to requirements on Minimum Energy Performance Standard, Energy Efficiency Indication, and Inspection of compact fluorescent lamps(2 pages, in English; 2 pages, in Chinese); Draft Amendments to requirements on Minimum Energy Performance Standard, Energy Efficiency Indication, and Inspection of fluorescent lamps (3 pages, in English; 3 pages, in Chinese); Draft Amendments to requirements on Minimum Energy Performance Standard, Energy Efficiency Indication, and Inspection of self-ballasted fluorescent lamps (2 pages, in English; 1 page, in Chinese)</t>
  </si>
  <si>
    <t>To improve energy efficiency, the Bureau of Energy intends to revise the minimum energy performance standards for fluorescent lamps, self-ballasted fluorescent lamps, compact fluorescent lamps.</t>
  </si>
  <si>
    <t>853931 - Discharge lamps, fluorescent, hot cathode</t>
  </si>
  <si>
    <t>29.140.30 - Fluorescent lamps. Discharge lamps</t>
  </si>
  <si>
    <r>
      <rPr>
        <sz val="11"/>
        <rFont val="Calibri"/>
      </rPr>
      <t>https://members.wto.org/crnattachments/2022/TBT/TPKM/22_3804_00_e.pdf
https://members.wto.org/crnattachments/2022/TBT/TPKM/22_3804_00_x.pdf
https://members.wto.org/crnattachments/2022/TBT/TPKM/22_3804_01_e.pdf
https://members.wto.org/crnattachments/2022/TBT/TPKM/22_3804_01_x.pdf
https://members.wto.org/crnattachments/2022/TBT/TPKM/22_3804_02_e.pdf
https://members.wto.org/crnattachments/2022/TBT/TPKM/22_3804_02_x.pdf</t>
    </r>
  </si>
  <si>
    <t>Soy protein products</t>
  </si>
  <si>
    <t>This draft technical regulation is concerned with soy protein products from (Glycine Max. L) seeds, by different separation and extraction methods. These products are used in food that need more preparation and use in food processing, definitions, categories, requirements, packaging, transportation and storing, sampling, and labelling.</t>
  </si>
  <si>
    <r>
      <rPr>
        <sz val="11"/>
        <rFont val="Calibri"/>
      </rPr>
      <t>https://members.wto.org/crnattachments/2022/TBT/QAT/22_3861_00_x.pdf</t>
    </r>
  </si>
  <si>
    <t>Prepackaged Mixed Improvers of Arabic Coffee</t>
  </si>
  <si>
    <t>This Gulf Standard is concerned with prepackaged Mixed Improvers of Arabic Coffee, definitions, requirements, packaging, storage, transportation and handling, labelling, sampling, methods of test.</t>
  </si>
  <si>
    <t>67.140.20 - Coffee and coffee substitutes; 67.220.10 - Spices and condiments</t>
  </si>
  <si>
    <r>
      <rPr>
        <sz val="11"/>
        <rFont val="Calibri"/>
      </rPr>
      <t>https://members.wto.org/crnattachments/2022/TBT/QAT/22_3847_00_e.pdf</t>
    </r>
  </si>
  <si>
    <t>Degermed maize (corn) meal and maize (corn) grits</t>
  </si>
  <si>
    <t>This draft technical regulation is concerned with degermed maize (corn) meal and degermed maize (corn) grits for direct human consumption milled from kernels of common maize, Zea mays L, definitions, requirements, sampling, test methods, packaging, transportation, storage and labelling.</t>
  </si>
  <si>
    <r>
      <rPr>
        <sz val="11"/>
        <rFont val="Calibri"/>
      </rPr>
      <t>https://members.wto.org/crnattachments/2022/TBT/QAT/22_3875_00_x.pdf</t>
    </r>
  </si>
  <si>
    <t>Edible Vegetable Oils – Part II</t>
  </si>
  <si>
    <t>This draft technical regulation is concerned with edible vegetable oils, definitions, characteristics, , packaging, transportation and storage, labelling, sampling, methods of examination and test .</t>
  </si>
  <si>
    <t>67.200 - Edible oils and fats. Oilseeds</t>
  </si>
  <si>
    <t>Protection of human health or safety (TBT); Quality requirements (TBT); Prevention of deceptive practices and consumer protection (TBT)</t>
  </si>
  <si>
    <r>
      <rPr>
        <sz val="11"/>
        <rFont val="Calibri"/>
      </rPr>
      <t>https://members.wto.org/crnattachments/2022/TBT/QAT/22_3836_00_x.pdf
https://members.wto.org/crnattachments/2022/TBT/QAT/22_3836_00_e.pdf</t>
    </r>
  </si>
  <si>
    <t>Mandatory Requirements of Water Efficiency Labeling Products for Water Use Equipment, Sanitary Ware or Other Equipment</t>
  </si>
  <si>
    <t>To promote the use of water-saving equipment in daily life, the Water Resource Agency proposes to designate auto-closing faucet as one of the products which shall have Water Efficiency Labels.  It is to be in line with Article 95-1 of the Water Supply Act.Auto-closing faucets sold in domestic market shall obtain a license for the use of Water Efficiency Label in accordance with the Regulations for the Management of the Water Efficiency Label.</t>
  </si>
  <si>
    <t>848180 - Appliances for pipes, boiler shells, tanks, vats or the like (excl. pressure-reducing valves, valves for the control of pneumatic power transmission, check "non-return" valves and safety or relief valves)</t>
  </si>
  <si>
    <t>91.140.70 - Sanitary installations</t>
  </si>
  <si>
    <t>Consumer information, labelling (TBT); Protection of the environment (TBT)</t>
  </si>
  <si>
    <r>
      <rPr>
        <sz val="11"/>
        <rFont val="Calibri"/>
      </rPr>
      <t>https://members.wto.org/crnattachments/2022/TBT/TPKM/22_3814_00_x.pdf
https://members.wto.org/crnattachments/2022/TBT/TPKM/22_3814_00_e.pdf</t>
    </r>
  </si>
  <si>
    <t>Draft Commission Implementing Regulation approving didecyldimethylammonium chlorideas an active substance for use in biocidal products of product-types 1 and 2 in accordance with Regulation (EU) No 528/2012 of the European Parliament and of the Council; (3 pages, in English), (2 pages, in English) </t>
  </si>
  <si>
    <t>This draft Commission Implementing Regulation approves didecyldimethylammonium chloride as an active substance for use in biocidal products of product-types 1 and 2.</t>
  </si>
  <si>
    <t>71.100.40 - Surface active agents</t>
  </si>
  <si>
    <t>Protection of the environment (TBT); Protection of human health or safety (TBT)</t>
  </si>
  <si>
    <r>
      <rPr>
        <sz val="11"/>
        <rFont val="Calibri"/>
      </rPr>
      <t>https://members.wto.org/crnattachments/2022/TBT/EEC/22_3812_00_e.pdf
https://members.wto.org/crnattachments/2022/TBT/EEC/22_3812_01_e.pdf</t>
    </r>
  </si>
  <si>
    <t>Prevention of deceptive practices and consumer protection (TBT); Quality requirements (TBT); Protection of human health or safety (TBT)</t>
  </si>
  <si>
    <t>INSTANT NOODLES </t>
  </si>
  <si>
    <t>This draft technical regulation is concerned with various kinds of noodles. The instant noodle may be packed with noodle seasonings, or in the form of seasoned noodle, with or without noodle garnish(s) in separate pouches, or sprayed on noodle and ready for consumption after dehydration process. This standard does not apply to pasta.</t>
  </si>
  <si>
    <t>67.060 - Cereals, pulses and derived products; 67.230 - Prepackaged and prepared foods</t>
  </si>
  <si>
    <r>
      <rPr>
        <sz val="11"/>
        <rFont val="Calibri"/>
      </rPr>
      <t>https://members.wto.org/crnattachments/2022/TBT/QAT/22_3868_00_e.pdf
https://members.wto.org/crnattachments/2022/TBT/QAT/22_3868_00_x.pdf</t>
    </r>
  </si>
  <si>
    <t>Proyecto de Real Decreto de envases y residuos de envases (Draft Royal Decree on packaging and packaging waste) (87 pages, in Spanish)</t>
  </si>
  <si>
    <t>The notified draft Royal Decree establishes general obligations for producers of packaged goods, whether in household, commercial or industrial packaging. Producers must comply individually or collectively through extended producer responsibility (EPR) systems. The draft includes various provisions on the establishment and functioning of EPR systems. It also sets out obligations for producers in the area of e-commerce. It includes specific objectives on preventing the generation of packaging waste, as well as on reuse and recycled content. It also includes national objectives for separate packaging and recycling collections. The draft determines the cost of packaging waste management to be covered by financial contributions from producers under the new European Union requirements on the matter. Regarding collective compliance with obligations, minimum criteria are also established to regulate financial contributions, taking into account the design of the packaging. The draft also introduces new marking requirements for packaging - for example, indicating its reusability, the section or container in which it should be deposited or, where applicable, the symbol associated with the deposit-return system. It regulates the mechanisms needed to increase transparency and appropriate monitoring and control of producers' obligations in terms of both product marketing and product waste management. Lastly, the draft Royal Decree includes provisions on the deposit-return system for reusable packaging and some single-use beverage containers. With regard to the latter, and pursuant to Law No. 7/2022, the system will become obligatory if the objectives for the separate collection of single-use plastic bottles set for 2023 or 2027 are not met, and will also affect cans and cardboard packaging (cartons).</t>
  </si>
  <si>
    <t>13.030 - Wastes; 55.020 - Packaging and distribution of goods in general</t>
  </si>
  <si>
    <r>
      <rPr>
        <sz val="11"/>
        <rFont val="Calibri"/>
      </rPr>
      <t>https://members.wto.org/crnattachments/2022/TBT/ESP/22_3885_00_s.pdf</t>
    </r>
  </si>
  <si>
    <t>Guidelines on Regulatory Reliance on the Conduct of Clinical Trials in the Philippines </t>
  </si>
  <si>
    <t>The proposed issuance aims to provide guidelines on reliance for approval of clinical trials and to promote a more efficient and effective approach to the regulations in the oversight of the conduct of clinical trials in the Philippines. </t>
  </si>
  <si>
    <r>
      <rPr>
        <sz val="11"/>
        <rFont val="Calibri"/>
      </rPr>
      <t>https://members.wto.org/crnattachments/2022/TBT/PHL/22_3815_00_e.pdf
https://members.wto.org/crnattachments/2022/TBT/PHL/22_3815_01_e.pdf
https://members.wto.org/crnattachments/2022/TBT/PHL/22_3815_02_e.pdf
https://members.wto.org/crnattachments/2022/TBT/PHL/22_3815_03_e.pdf</t>
    </r>
  </si>
  <si>
    <t>Revision of the “Technical Regulation of Electric Vehicle Supply Equipment”</t>
  </si>
  <si>
    <t>The Republic of Korea is partly revising the “Technical regulation of electric vehicle supply equipment”. The main contents are:- Expanded the items that can be applied to type approval amendment when changing parts from the initial approval_x000D_
- Eliminated price indication obligations on display_x000D_
- Released reference current limit_x000D_
- Deleted test order terms_x000D_
- Changed display unit to 0.01 kWh</t>
  </si>
  <si>
    <t>43.120 - Electric road vehicles</t>
  </si>
  <si>
    <t>Prevention of deceptive practices and consumer protection (TBT); Protection of human health or safety (TBT)</t>
  </si>
  <si>
    <r>
      <rPr>
        <sz val="11"/>
        <rFont val="Calibri"/>
      </rPr>
      <t>https://members.wto.org/crnattachments/2022/TBT/KOR/22_3817_00_x.pdf
https://members.wto.org/crnattachments/2022/TBT/KOR/22_3817_01_x.pdf</t>
    </r>
  </si>
  <si>
    <t>BOS 320:2009  Retro-reflectors (Reflex reflectors) - Specification</t>
  </si>
  <si>
    <t>This specification covers the requirements for sealed red, amber and clear (white) retro-reflectors (reflex reflectors) for use on road vehicles, including retro-reflectors that form part of light assemblies.This specification does not coverflexible retro-reflective material;retro-reflective warning signs; orretro-reflective registration plates.NOTE 1 Information that must be supplied by the test sponsor is given in Annex A.NOTE 2 Information regarding the verification of the quality of retro-reflectors produced to this specification, and the sampling plan to be used to assess compliance with the specification of a lot of retro-reflectors are given in Annex B.</t>
  </si>
  <si>
    <t>43.040.20 - Lighting, signalling and warning devices</t>
  </si>
  <si>
    <t>National security requirements (TBT); Consumer information, labelling (TBT); Protection of human health or safety (TBT); Quality requirements (TBT)</t>
  </si>
  <si>
    <t>Designation of Benzoic acid as a feed additive </t>
  </si>
  <si>
    <t>MAFF will designate Benzoic acid as a feed additive and establish its standards and specifications by the ministerial ordinance.</t>
  </si>
  <si>
    <t>65.120 - Animal feeding stuffs</t>
  </si>
  <si>
    <t>Consumer information, labelling (TBT); Protection of human health or safety (TBT); Protection of animal or plant life or health (TBT)</t>
  </si>
  <si>
    <t>Animal feed</t>
  </si>
  <si>
    <r>
      <rPr>
        <sz val="11"/>
        <rFont val="Calibri"/>
      </rPr>
      <t>https://members.wto.org/crnattachments/2022/TBT/JPN/22_3819_00_e.pdf</t>
    </r>
  </si>
  <si>
    <t>BOS 358:2018 Low foam laundry detergent — Specification</t>
  </si>
  <si>
    <t>This Botswana Standard specifies characteristics of a powdered low – foam laundry detergent intended for the washing (using domestic washing machines), in either hard or soft water, of textiles made of cotton and or synthetic fibre yarns</t>
  </si>
  <si>
    <t>National security requirements (TBT); Consumer information, labelling (TBT); Protection of the environment (TBT); Quality requirements (TBT)</t>
  </si>
  <si>
    <t>BOS 397:2016 Fire-doors and fire-shutters — Specification</t>
  </si>
  <si>
    <t>This Botswana standard specifies requirements for six classes of fire-door and fire-shutter assemblies that are intended to close permanent openings in walls or partitions, to provide a fire resistance of at least 30 min in order to stop the spread of fire and to limit the spread of smoke. This standard does not apply to fire dampers.</t>
  </si>
  <si>
    <t>13.220.20 - Fire protection; 91.060.50 - Doors and windows</t>
  </si>
  <si>
    <t>Prevention of deceptive practices and consumer protection (TBT); National security requirements (TBT); Protection of human health or safety (TBT); Protection of the environment (TBT); Quality requirements (TBT)</t>
  </si>
  <si>
    <t>Regulation on standardization and conformity assessment </t>
  </si>
  <si>
    <t>The HS is listed in Annex II to this Regulation.</t>
  </si>
  <si>
    <t>Prevention of deceptive practices and consumer protection (TBT); Consumer information, labelling (TBT); Harmonization (TBT); Cost saving and productivity enhancement (TBT); Quality requirements (TBT)</t>
  </si>
  <si>
    <r>
      <rPr>
        <sz val="11"/>
        <rFont val="Calibri"/>
      </rPr>
      <t>https://members.wto.org/crnattachments/2022/TBT/MOZ/22_3811_00_x.pdf</t>
    </r>
  </si>
  <si>
    <t>Emne</t>
  </si>
  <si>
    <t>Alle produkter og råvarer, der er underlagt obligatoriske standarder</t>
  </si>
  <si>
    <t xml:space="preserve">Fjerkræ og æg </t>
  </si>
  <si>
    <t xml:space="preserve">Flade stålprodukter </t>
  </si>
  <si>
    <t>Elektrisk produkter</t>
  </si>
  <si>
    <t xml:space="preserve">Korn, bælgfrugter og afledte produkter </t>
  </si>
  <si>
    <t>Udstyr, apparater og køretøjer, der forbruger energi.</t>
  </si>
  <si>
    <t>Regel om rapportering af drivhusgasser Miljøbeskyttelse (ICS-kode(r): 13.020); Luftkvalitet (ICS-kode(r): 13.040)</t>
  </si>
  <si>
    <t>Emballage og udstyr i kontakt med fødevarer</t>
  </si>
  <si>
    <t>Ærter (Pisum sativum) (HS-kode(r): 071310); Korn, bælgfrugter og afledte produkter (ICS-kode(r): 67.060)</t>
  </si>
  <si>
    <t>Korn, bælgfrugter og afledte produkter (ICS-kode(r): 67.060</t>
  </si>
  <si>
    <t>Bil informatik. Indbyggede computersystemer (ICS-kode(r): 43.040.15)</t>
  </si>
  <si>
    <t>Automatisk identifikationssystem eftersøgnings- og redningssender (HS-kode(r): 852691); (ICS-kode(r): 03.220.40; 33.060)</t>
  </si>
  <si>
    <t>Råolie (ICS-kode(r): 75.040)</t>
  </si>
  <si>
    <t>Af fjerkræ henhørende under pos. 01.05 : (HS-kode(r): 16023) Fjerkræ og æg (ICS-kode(r): 67.120.20)</t>
  </si>
  <si>
    <t>Naturgas (HS-kode(r): 271111) Naturgas (ICS-kode(r): 75.060), Komprimeret naturgas (CNG), Flydende naturgas (LNG)</t>
  </si>
  <si>
    <t>Fugleæg, i skal, friske, konserverede eller kogte. (HS-kode(r): 0407); Fjerkræ og æg (ICS-kode(r): 67.120.20)</t>
  </si>
  <si>
    <t>Kød og spiselige slagteprodukter, af fjerkræ henhørende under pos. (HS-kode(r): 0207); Fjerkræ og æg (ICS-kode(r): 67.120.20)</t>
  </si>
  <si>
    <t>Råvarer, der er underlagt obligatoriske standarder</t>
  </si>
  <si>
    <t>Transformatorer og strømforsyninger til legetøj</t>
  </si>
  <si>
    <t>Medicinsk udstyr</t>
  </si>
  <si>
    <t>Fødevaretilsætningsstoffer</t>
  </si>
  <si>
    <t>Produkter i anvendelsesområdet (CE-mærkning i de fleste tilfælde)</t>
  </si>
  <si>
    <t>Fjerkræ og æg (ICS-kode(r): 67.120.20), Produkter af hønseæg</t>
  </si>
  <si>
    <t>Fisk og fiskevarer (ICS-kode(r): 67.120.30)</t>
  </si>
  <si>
    <t xml:space="preserve">Måling af væskestrømmen generelt (ICS-kode(r): 17.120.01), Vandmålere, hjælpeanordninger
</t>
  </si>
  <si>
    <t>Toiletsæbe (HS-kode(r): 34011); (ICS-kode(r): 71.100.70)</t>
  </si>
  <si>
    <t>Agglomereret sten</t>
  </si>
  <si>
    <t xml:space="preserve">Plast og varer deraf (HS-kode(r): 39); Emballagematerialer og -tilbehør (ICS-kode(r): 55.040), Materialer i kontakt med fødevarer.
</t>
  </si>
  <si>
    <t>Konserverede tomatprodukter (HS-kode(r): 2002); (ICS-kode(r): 67.080.20)</t>
  </si>
  <si>
    <t xml:space="preserve">Korn, bælgfrugter og afledte produkter (ICS-kode(r): 67.060), </t>
  </si>
  <si>
    <t>Biocidholdige produkter og behandlede artikler, der er behandlet med eller indeholder biocidholdige produkter</t>
  </si>
  <si>
    <t>Oxygen (HS-kode(r): 280440) Medicinsk videnskab og sundhedsfaciliteter generelt (ICS-kode(r): 11.020)</t>
  </si>
  <si>
    <t>Elektroniske komponenter generelt (ICS-kode(r): 31.020)</t>
  </si>
  <si>
    <t>Træ-polymer kompositter</t>
  </si>
  <si>
    <t xml:space="preserve">Korn, bælgfrugter og afledte produkter (ICS-kode(r): 67.060)
</t>
  </si>
  <si>
    <t>Køretøjer (klasse M 1 eller N 1 som defineret i bilag IIA til direktiv 70/156/EØF og trehjulede motordrevne køretøjer som defineret i direktiv 92/61/EØF, men ikke trehjulede motorcykler)</t>
  </si>
  <si>
    <t>Elektriske maskiner og elektrisk udstyr samt dele dertil; lydoptagere og -gengivere, billed- og lydoptagere og -gengivere til fjernsyn samt dele og tilbehør til sådanne artikler (HS-kode(r): 85) TELEKOMMUNIKATION. LYD- OG VIDEOTEKNIK (ICS-kode(r): 33)</t>
  </si>
  <si>
    <t>Biocidholdige produkter</t>
  </si>
  <si>
    <t>Stik og stikkontakter (HS-kode(r): 8536); (ICS-kode(r): 29.120.30)</t>
  </si>
  <si>
    <t>Antenner (HS-kode(r): 852910); (ICS-kode(r): 33.120.40; 91.120.01)</t>
  </si>
  <si>
    <t xml:space="preserve">Motorkøretøjer, påhængskøretøjer, to- og trehjulede køretøjer, quadricykler, landbrugs- og skovbrugskøretøjer, systemer, komponenter, tekniske enheder og motorer til brug i mobile ikkevejgående maskiner. HS Kapitel 40 - Gummi og varer deraf HS Kapitel 84 - Atomreaktorer, kedler, maskiner og mekaniske apparater; dele dertil HS Kapitel 85 - Elektriske maskiner og udstyr og dele dertil; lydoptagere og -lydgengivelser, billed- og lydoptagere og -gengivere samt dele og tilbehør til sådanne artikler HS Kapitel 87 - Køretøjer, bortset fra rullende materiel til jernbaner eller sporvogne, samt dele og tilbehør hertil HS Kapitel 94 - Møbler; sengetøj, madrasser, madrasstøtter, puder og lignende fyldte møbler; armaturer og lysarmaturer, ikke andetsteds tarifteret belyste skilte, oplyste navneskilte og lignende; præfabrikerede bygninger
</t>
  </si>
  <si>
    <t>Vandmålere (kun til målere til koldt drikkevand)</t>
  </si>
  <si>
    <t>Kobbermalm og koncentrater. (HS-kode(r): 2603); Kobber- og kobberlegeringer (ICS-kode(r): 77.120.30)</t>
  </si>
  <si>
    <t>Hule sektioner af strukturelt stål (HS-kode(r): 7304; 7305; 7306); (ICS-kode(r): 77.140.75)</t>
  </si>
  <si>
    <t>Toilet</t>
  </si>
  <si>
    <t>Kiwifrugter; Frugter. Grøntsager (ICS-kode(r): 67.080)</t>
  </si>
  <si>
    <t>Salt af fødevarekvalitet (natriumchlorid) (HS-kode(r): 2501); (ICS-kode(r): 67.220)</t>
  </si>
  <si>
    <t xml:space="preserve">Hule sektioner af strukturelt stål (HS-kode(r): 7304; 7305; 7306); (ICS-kode(r): 77.140.75)
</t>
  </si>
  <si>
    <t xml:space="preserve">Fødevareteknologi </t>
  </si>
  <si>
    <t>Legeredskaber til børn</t>
  </si>
  <si>
    <t xml:space="preserve">Plastemballage
</t>
  </si>
  <si>
    <t>Medicinsk udstyr til påvisning af human immundefektvirus (HIV)</t>
  </si>
  <si>
    <t>Flyets brændstofeffektivitet; Kvalitet (ICS-kode(r): 03.120); Miljøbeskyttelse (ICS-kode(r): 13.020); Brændstoffer (ICS-kode(r): 75.160)</t>
  </si>
  <si>
    <t>Udstyr til teleterminaler</t>
  </si>
  <si>
    <t>Tobak, tobaksvarer og dertil knyttet udstyr (ICS: 65.160).</t>
  </si>
  <si>
    <t>Vogne og klapvogne, barnevogne og dele dertil (HS-kode 8715.00.0000), Udstyr til børn (ICS-kode 97.190).</t>
  </si>
  <si>
    <t>Fødevarer generelt (ICS-kode(r): 67.040)</t>
  </si>
  <si>
    <t>Kosmetik. Toiletartikler (ICS-kode(r): 71.100.70)</t>
  </si>
  <si>
    <t>WHO-prækvalificerede farmaceutiske produkter og vacciner</t>
  </si>
  <si>
    <t>Korn og korn. Ris stablet - (ICS: 67.060)</t>
  </si>
  <si>
    <t>Forbrugerkøling og diverse køleprodukter; Miljøbeskyttelse (ICS-kode(r): 13.020); Køle/fryseapparater til husholdningsbrug (ICS-kode(r): 97.040.30)</t>
  </si>
  <si>
    <t xml:space="preserve">Overholdelse af standarden for vedvarende brændstof Miljøbeskyttelse (ICS-kode(r): 13.020); Brændstoffer (ICS-kode(r): 75.160)
</t>
  </si>
  <si>
    <t>Vin; Alkoholholdige drikkevarer (ICS-kode(r): 67.160.10)</t>
  </si>
  <si>
    <t>Pesticider og andre landbrugskemikalier (ICS-kode(r): 65.100); Fødevarer generelt (ICS-kode(r): 67.040)</t>
  </si>
  <si>
    <t xml:space="preserve">Blandinger af lugtstoffer og blandinger (herunder alkoholholdige opløsninger) på basis af et eller flere af disse stoffer, af den art der anvendes som råvarer i industrien andre præparater på basis af lugtstoffer, af den art der anvendes til fremstilling af drikkevarer. (HS-kode(r): 3302); Æteriske olier (ICS-kode(r): 71.100.60)
</t>
  </si>
  <si>
    <t>Blandinger af lugtstoffer og blandinger (herunder alkoholholdige opløsninger) på basis af et eller flere af disse stoffer, af den art der anvendes som råvarer i industrien andre præparater på basis af lugtstoffer, af den art der anvendes til fremstilling af drikkevarer. (HS-kode(r): 3302); Æteriske olier (ICS-kode(r): 71.100.60)</t>
  </si>
  <si>
    <t>Korn og korn. Ris Pilado. (ICS-kode(r): 67.060)</t>
  </si>
  <si>
    <t>Uafskallet ris (ICS 67.060)</t>
  </si>
  <si>
    <t>Korn (HS-kode(r): 10); Korn, bælgfrugter og afledte produkter (ICS-kode(r): 67.060)</t>
  </si>
  <si>
    <t xml:space="preserve">Salt; svovl; jord og sten; pudsning af mineraler; kalk og cement </t>
  </si>
  <si>
    <t>Særlige diætfødevarer til patienter</t>
  </si>
  <si>
    <t>Naturgas (HS-kode(r): 271111); Naturgas (ICS-kode(r): 75.060)</t>
  </si>
  <si>
    <t>LED-lamper</t>
  </si>
  <si>
    <t xml:space="preserve">Planter, svampe, alger, lav og præparater deraf, der kan anvendes i fødevarer
</t>
  </si>
  <si>
    <t>Drikkevarer - øl</t>
  </si>
  <si>
    <t>Fødevarer</t>
  </si>
  <si>
    <t>Motorcykler (herunder knallerter) og cykler udstyret med hjælpemotor, med eller uden sidevogne sidevogne (HS-kode(r): 8711)</t>
  </si>
  <si>
    <t>Spiselige grøntsager og visse rødder og knolde (HS-kode(r): 07)</t>
  </si>
  <si>
    <t xml:space="preserve">Elektromekaniske husholdningsapparater med selvstændig elektrisk motor, bortset fra støvsugere henhørende under pos. (HS-kode(r): 8509); Barbermaskiner, hårklippere og hårfjerningsapparater med selvstændig elmotor. (HS-kode(r): 8510); Elektriske husholdningsapparater generelt (ICS-kode(r): 97.030); Køkkenudstyr (ICS-kode(r): 97.040); Vaskeapparater (ICS-kode(r): 97.060); Rengøringsapparater (ICS-kode(r): 97.080)
</t>
  </si>
  <si>
    <t>Farmaceutiske produkter (HS-kode: 30); Lægemidler (ICS 11.120.10)</t>
  </si>
  <si>
    <t>Farlige stoffer</t>
  </si>
  <si>
    <t>Polyvinylchlorid (PVC) artikler indeholdende bly og blyforbindelser.</t>
  </si>
  <si>
    <t xml:space="preserve">Motorcykler (herunder knallerter) og cykler udstyret med hjælpemotor, med eller uden sidevogne sidevogne (HS-kode(r): 8711)
</t>
  </si>
  <si>
    <t>Økologiske alkoholholdige drikkevarer</t>
  </si>
  <si>
    <t>Fødevaretilsætningsstoffer (ICS-kode(r): 67.220.20)</t>
  </si>
  <si>
    <t>Ulicenseret drift i tv-udsendelsesbåndene; Telekommunikationssystemer (ICS-kode(r): 33.040); Radiokommunikation (ICS-kode(r): 33.060); Mobiltjenester (ICS-kode(r): 33.070); Lyd-, video- og audiovisuel teknik (ICS-kode(r): 33.160); Tv- og radiospredning (ICS-kode(r): 33.170); Underholdningsudstyr (ICS-kode(r): 97.200)</t>
  </si>
  <si>
    <t>METROLOGI OG MÅLING. FYSISKE FÆNOMENER (ICS-kode(r): 17)- spændingsinstrumenttransformatorer</t>
  </si>
  <si>
    <t>Færdigpakkede og tilberedte fødevarer</t>
  </si>
  <si>
    <t>Vinprodukter, Landbrugsprodukter, Spiritus</t>
  </si>
  <si>
    <t xml:space="preserve">Måling eller kontrol af væskestrømmen eller -niveauet (HS-kode(r): 902610)
</t>
  </si>
  <si>
    <t>Produkter, der er reguleret under den australske WELS-ordning</t>
  </si>
  <si>
    <t>Oliefrø og olieholdige frugter; diverse korn, frø og frugt; industrielle eller medicinske planter; halm og foder (HS-kode(r): 12); Animalske eller vegetabilske fedtstoffer og olier samt spaltningsprodukter deri; tilberedte spiselige fedtstoffer; animalsk eller vegetabilsk voks (HS-kode(r): 15)Solsikkeolie med oprindelse i Ukraine og tilsætningsstoffet Lecithine fremstillet af solsikkeolie med oprindelse i Ukraine</t>
  </si>
  <si>
    <t xml:space="preserve">Elektriske maskiner og elektrisk udstyr samt dele dertil; lydoptagere og -gengivere, billed- og lydoptagere og -gengivere til fjernsyn samt dele og tilbehør til sådanne artikler (HS-kode(r): 85) TELEKOMMUNIKATION. LYD- OG VIDEOTEKNIK (ICS-kode(r): 33)
</t>
  </si>
  <si>
    <t>Diverse spiselige præparater (HS-kode(r): 21)</t>
  </si>
  <si>
    <t>Produkter af eksplosivstoffer - Trinitrotoluen eksplosiv (HS 3602.00.00)</t>
  </si>
  <si>
    <t>TELEKOMMUNIKATION. LYD- OG VIDEOTEKNIK (ICS-kode(r): 33)Telekommunikationsudstyr, radioudstyr og teleterminaludstyr</t>
  </si>
  <si>
    <t>Produkter af eksplosivstoffer - Hexogen eksplosivstoffer (HS 3602.00.00)</t>
  </si>
  <si>
    <t>Insekticider, rodenticider, fungicider, herbicider, antispirende produkter og plantevækstregulatorer, desinfektionsmidler og lignende produkter, i form eller pakninger til detailsalg eller som præparater eller artikler (f.eks. svovlbehandlede bånd, væger og stearinlys samt fluepapir) (HS-kode(r): 3808)</t>
  </si>
  <si>
    <t>Ikke-automatiske vægte</t>
  </si>
  <si>
    <t>Korn, bælgfrugter og afledte produkter (ICS-kode(r): 67.060)</t>
  </si>
  <si>
    <t>Nonprescription Drug Product With an Additional Condition for 
Nonprescription Use</t>
  </si>
  <si>
    <t>Proposed rule - The Food and Drug Administration (FDA, the Agency, or we) is 
proposing to establish requirements for a nonprescription drug product 
with an additional condition for nonprescription use (ACNU). The 
proposed rule, if finalized, would establish requirements for a 
nonprescription drug product that has an ACNU that an applicant must 
implement to ensure appropriate self-selection or appropriate actual 
use, or both, by consumers without the supervision of a healthcare 
practitioner. The proposed rule is intended to increase options for 
applicants to develop and market safe and effective nonprescription 
drug products, which could improve public health by broadening the 
types of nonprescription drug products available to consumers.</t>
  </si>
  <si>
    <t>11.120 - Pharmaceutics; 13.120 - Domestic safety</t>
  </si>
  <si>
    <t>Cost saving and productivity enhancement (TBT); Consumer information, labelling (TBT)</t>
  </si>
  <si>
    <r>
      <rPr>
        <sz val="11"/>
        <rFont val="Calibri"/>
      </rPr>
      <t>https://members.wto.org/crnattachments/2022/TBT/USA/22_4403_00_e.pdf</t>
    </r>
  </si>
  <si>
    <t>FLAVOURINGS PERMITTED FOR USE IN FOODSTUFFS AND INSTRUCTIONS FOR THEIR USES</t>
  </si>
  <si>
    <t>This draft technical regulation is concerned with natural, artificial flavorings, and flavor enhancers that are permitted for use in food products, in addition to the guidelines for their safe use and intended for human consumption.</t>
  </si>
  <si>
    <r>
      <rPr>
        <sz val="11"/>
        <rFont val="Calibri"/>
      </rPr>
      <t>https://members.wto.org/crnattachments/2022/TBT/SAU/22_4389_00_x.pdf</t>
    </r>
  </si>
  <si>
    <t>Regulations Amending the Canadian Aviation Regulations (Part I - 104, Aeronautical Product Approvals)</t>
  </si>
  <si>
    <t>The proposed amendments would update and modernize the charges in respect of the issuance, renewal, amendment, or endorsement of aeronautical products (section 104 of the Canadian Aviation Regulations and its associated Schedule V). This would include updating the existing charges and adding new charges. In accordance with the Service Fees Act, the proposed charges would be adjusted annually, based on the Consumer Price Index. The adjusted charge level would be made available on Transport Canada’s website each year. </t>
  </si>
  <si>
    <t>49.020 - Aircraft and space vehicles in general; 49.050 - Aerospace engines and propulsion systems</t>
  </si>
  <si>
    <t>Georgia</t>
  </si>
  <si>
    <t>Draft of Governmental Resolution on "Rule for indication of the country of origin or place of provenance for fresh, chilled and frozen meat of swine, sheep, goats and poultry". </t>
  </si>
  <si>
    <t>This Rule sets out the obligation to indicate the country of origin or place of provenance on the label of fresh, chilled and frozen meat of swine, sheep, goats and poultry (for indicated HS code).</t>
  </si>
  <si>
    <r>
      <rPr>
        <sz val="11"/>
        <rFont val="Calibri"/>
      </rPr>
      <t>https://members.wto.org/crnattachments/2022/TBT/GEO/22_4412_00_e.pdf</t>
    </r>
  </si>
  <si>
    <t>Consultation of RSS-131, Issue 4 </t>
  </si>
  <si>
    <t>Notice is hereby given by the Ministry of Innovation, Science and Economic Development Canada has amended the following standard at Web siteRSS-131, Issue 4, Zone Enhancerssets out the certification requirements for zone enhancers, including Distributed Antenna Systems (DASs) and External Radio Frequency Power Amplifiers (ERFPAs) used in conjunction with licensed radio equipment in certain radio services. </t>
  </si>
  <si>
    <t>33.060 - Radiocommunications</t>
  </si>
  <si>
    <t>DUS DARS 1248: 2022, Ovine (sheep) meat — Carcasses and cuts, First EditionNote: This Draft Uganda Standard was also notified to the SPS Committee.</t>
  </si>
  <si>
    <t>This Draft Uganda Standard specifies grading and grades of lamb and mutton, quality requirements, safety requirements, sampling and methods of test for lamb and mutton carcasses and cuts meant for human consumption.</t>
  </si>
  <si>
    <t>67.120.10 - Meat and meat products</t>
  </si>
  <si>
    <r>
      <rPr>
        <sz val="11"/>
        <rFont val="Calibri"/>
      </rPr>
      <t>https://members.wto.org/crnattachments/2022/TBT/UGA/22_4349_00_e.pdf</t>
    </r>
  </si>
  <si>
    <t>DUS DARS 1247: 2022, Caprine (goat) meat — Carcasses and cuts, First EditionNote: This Draft Uganda Standard was also notified to the SPS Committee.</t>
  </si>
  <si>
    <t>This Draft Uganda Standard defines the requirements, methods of sampling and test for goat carcasses and meat cuts intended for human consumption.</t>
  </si>
  <si>
    <r>
      <rPr>
        <sz val="11"/>
        <rFont val="Calibri"/>
      </rPr>
      <t>https://members.wto.org/crnattachments/2022/TBT/UGA/22_4367_00_e.pdf</t>
    </r>
  </si>
  <si>
    <t>Eswatini</t>
  </si>
  <si>
    <t>Draft SZNS 071: 2022 Minimum Energy performance Standards for distribution Transformers</t>
  </si>
  <si>
    <t>This Draft National Standard provides specifications for the energy losses for single- phase  and three-phase liquid- immersed distribution transformers where three levels of efficiency are defined as per Section 4.1 of the document</t>
  </si>
  <si>
    <t>29 - ELECTRICAL ENGINEERING</t>
  </si>
  <si>
    <r>
      <rPr>
        <sz val="11"/>
        <rFont val="Calibri"/>
      </rPr>
      <t>https://members.wto.org/crnattachments/2022/TBT/SWZ/22_4337_00_e.pdf</t>
    </r>
  </si>
  <si>
    <t>DUS DARS 1242: 2022, Goose meat — Carcasses and parts, First EditionNote: This Draft Uganda Standard was also notified to the SPS Committee.</t>
  </si>
  <si>
    <t>This Draft Uganda Standard specifies the quality and safety requirements, method of sampling and test methods for raw Goose meat, carcass and parts intended for human consumption. This excludes Products with added ingredients or “goose preparations”.</t>
  </si>
  <si>
    <t>Consumer information, labelling (TBT); Prevention of deceptive practices and consumer protection (TBT); Protection of human health or safety (TBT); Protection of animal or plant life or health (TBT); Quality requirements (TBT); Harmonization (TBT); Reducing trade barriers and facilitating trade (TBT); Cost saving and productivity enhancement (TBT)</t>
  </si>
  <si>
    <r>
      <rPr>
        <sz val="11"/>
        <rFont val="Calibri"/>
      </rPr>
      <t>https://members.wto.org/crnattachments/2022/TBT/UGA/22_4375_00_e.pdf</t>
    </r>
  </si>
  <si>
    <t>New Mailing Standards for the Separation of Hazardous Materials</t>
  </si>
  <si>
    <t>Interim final rule - The Postal Service is revising Publication 52, Hazardous, 
Restricted, and Perishable Mail (Pub 52), to incorporate new 
requirements for mailers to separate, into identifiable containers, all 
hazardous material (HAZMAT) requiring hazardous marks or labels from 
other mail when tendering to the Postal Service. The Postal Service is 
also adopting related standard operating procedures for the Postal 
Service's acceptance, dispatch, and mail processing personnel to 
maintain the integrity of HAZMAT separation. Additionally, the Postal 
Service will now require pre-owned, damaged, or defective electronic 
devices containing or packed with lithium batteries to be mailed only 
via surface transportation and to bear specified markings.</t>
  </si>
  <si>
    <t>03.240 - Postal services; 13.120 - Domestic safety; 13.300 - Protection against dangerous goods</t>
  </si>
  <si>
    <r>
      <rPr>
        <sz val="11"/>
        <rFont val="Calibri"/>
      </rPr>
      <t>https://members.wto.org/crnattachments/2022/TBT/USA/22_4369_00_e.pdf</t>
    </r>
  </si>
  <si>
    <t>Disposable Bingo Card Packing Slip </t>
  </si>
  <si>
    <t>Proposed rule - This rule making requires that manufacturers of disposable bingo card label each marketing unit to include an I.D. stamp number. This also requires manufacturers and distributors to document the I.D. stamp number for disposable bingo cards on sales invoices.</t>
  </si>
  <si>
    <t>97.200 - Equipment for entertainment</t>
  </si>
  <si>
    <r>
      <rPr>
        <sz val="11"/>
        <rFont val="Calibri"/>
      </rPr>
      <t>https://members.wto.org/crnattachments/2022/TBT/USA/22_4359_00_e.pdf</t>
    </r>
  </si>
  <si>
    <t>DUS DARS 1245: 2022, Bovine (beef) meat — Carcasses and cuts, First EditionNote: This Draft Uganda Standard was also notified to the SPS Committee.</t>
  </si>
  <si>
    <t>This Draft Uganda Standard specifies methods of grading and grades of beef, quality and safety requirements and methods of test of carcasses thereof, intended for human consumption. This standard also defines major portions of meat cuts from the carcasses for sale.</t>
  </si>
  <si>
    <r>
      <rPr>
        <sz val="11"/>
        <rFont val="Calibri"/>
      </rPr>
      <t>https://members.wto.org/crnattachments/2022/TBT/UGA/22_4364_00_e.pdf</t>
    </r>
  </si>
  <si>
    <t>Draft amendment of the Annexes 2, 3, 4 and 7 of the Ordinance on Protection against Dangerous Substances and Preparations (Chemicals Ordinance)</t>
  </si>
  <si>
    <t>Annex 2: The technical regulations for the classification, labelling and packaging of substances and preparations will be updated and thus adapted to technical progress in the EU (18th ATP of the EU CLP Regulation; binding from 23 November 2023).This draft revision updates the list of harmonized classifications:inclusion of 39 substances;amendment of 17 existing entriesone existing entry is split up in twoWith this draft revision, the latest developments in test methods for substances and preparations (OECD) are adopted. Annex 3: Four substances are included in the candidate list of substance of very high concern. This listing triggers information obligations along the supply chain.Annex 4 (Technical Dossier for Notifications): The requirements are updated in accordance with the specifications for registrations in the EU.Annex 7 (List of new substances for which notification is not required): Three entries are eliminated.</t>
  </si>
  <si>
    <t>13.300 - Protection against dangerous goods; 71 - CHEMICAL TECHNOLOGY; 83 - RUBBER AND PLASTIC INDUSTRIES; 87 - PAINT AND COLOUR INDUSTRIES</t>
  </si>
  <si>
    <t>Consumer information, labelling (TBT); Protection of human health or safety (TBT); Protection of the environment (TBT); Harmonization (TBT); Reducing trade barriers and facilitating trade (TBT)</t>
  </si>
  <si>
    <r>
      <rPr>
        <sz val="11"/>
        <rFont val="Calibri"/>
      </rPr>
      <t>https://members.wto.org/crnattachments/2022/TBT/CHE/22_4343_00_x1.pdf</t>
    </r>
  </si>
  <si>
    <t>Draft SZNS 070: 2022 Concrete Roofing Tiles </t>
  </si>
  <si>
    <t>This Draft National Standard specifies requirements for concrete roofing tile, limited to those described in the text, for assembly into pitched roof coverings.</t>
  </si>
  <si>
    <r>
      <rPr>
        <sz val="11"/>
        <rFont val="Calibri"/>
      </rPr>
      <t>https://members.wto.org/crnattachments/2022/TBT/SWZ/22_4335_00_e.pdf</t>
    </r>
  </si>
  <si>
    <t>Designation of Shitei Yakubutsu (designated substances), based on the Act on Securing Quality, Efficacy and Safety of Products Including Pharmaceuticals and Medical Devices (hereinafter referred to as the Act). (1960, Law No.145)</t>
  </si>
  <si>
    <t>Proposal for the additional designatation of 3 substances as Shitei Yakubutsu, and their proper uses under the Act.</t>
  </si>
  <si>
    <t>Draft Amendment of the Ordinance on Organic Farming of 22 September 1997 (RS 910.18) and Draft Amendment of the Federal Department of Economic Affairs, Education and Research (EAER) Ordinance on Organic Farming of 22 September 1997 (910.181)</t>
  </si>
  <si>
    <t>The amendment proposal for the Ordinance on Organic Farming of 22 September 1997 (RS 910.18) includes the following elements: _x000D_
a) extension fo the scope to pet food _x000D_
b) clearer provisions on the prohibition of hydroponics, incorporation of the principle of soil-bound cultivation and specification of exceptions (e.g. sprout cultivation, cultivation in pots) _x000D_
d) ban of the use of nanomaterials  _x000D_
e) revision of the procedure for the authorisation of non-organic ingredients of agricultural origin _x000D_
f) minimum requirements for organic certificatesThe amendment proposal for the EAER Ordinance on Organic Farming (RS 910.181) includes the following elements:  a) use and labelling of flavourings and essential oils_x000D_
b) restriction of the use of ion exchange and adsorption resin processes (after 2 years transitional period) c) use of conventional yeast extract or autolysate in the production of organic yeast only permitted until 31.12.2023.d) Updating of various references</t>
  </si>
  <si>
    <t>Quality requirements (TBT); Reducing trade barriers and facilitating trade (TBT); Harmonization (TBT); Consumer information, labelling (TBT); Prevention of deceptive practices and consumer protection (TBT)</t>
  </si>
  <si>
    <r>
      <rPr>
        <sz val="11"/>
        <rFont val="Calibri"/>
      </rPr>
      <t>https://members.wto.org/crnattachments/2022/TBT/CHE/22_4340_00_x1.pdf
https://members.wto.org/crnattachments/2022/TBT/CHE/22_4340_00_f.pdf
https://members.wto.org/crnattachments/2022/TBT/CHE/22_4340_00_x2.pdf
https://members.wto.org/crnattachments/2022/TBT/CHE/22_4340_01_x1.pdf
https://members.wto.org/crnattachments/2022/TBT/CHE/22_4340_01_f.pdf
https://members.wto.org/crnattachments/2022/TBT/CHE/22_4340_01_x2.pdf</t>
    </r>
  </si>
  <si>
    <t>Vehicle Sound Measurement</t>
  </si>
  <si>
    <t>Proposed rule - Amends rules to health, safety, and welfare of California residents, workers, and environment through establishing procedural standards for sound level measurements to be used by manufacturers of new motor vehicles.</t>
  </si>
  <si>
    <t>03.120 - Quality; 13.140 - Noise with respect to human beings; 17.140.30 - Noise emitted by means of transport; 43.020 - Road vehicles in general; 43.040 - Road vehicle systems</t>
  </si>
  <si>
    <r>
      <rPr>
        <sz val="11"/>
        <rFont val="Calibri"/>
      </rPr>
      <t>https://members.wto.org/crnattachments/2022/TBT/USA/22_4355_00_e.pdf</t>
    </r>
  </si>
  <si>
    <t>El Salvador</t>
  </si>
  <si>
    <t>Ley Especial de Precios por Servicios de la Dirección Nacional de Medicamentos.</t>
  </si>
  <si>
    <t>Esta Ley establece los precios a cancelar por los servicios prestados por la Dirección Nacional de Medicamentos, que es la autoridad sanitaria nacional que regula los medicamentos, dispositivos médicos, cosméticos, higiénicos y productos químicos, incluyendo materias primas, así como establecimientos que fabrican, importan, exportan, comercializan o dispensan estos productos.</t>
  </si>
  <si>
    <t>11.040 - Medical equipment; 11.060 - Dentistry; 11.080.01 - Sterilization and disinfection in general; 11.080.20 - Disinfectants and antiseptics; 11.100 - Laboratory medicine; 11.120 - Pharmaceutics; 11.140 - Hospital equipment; 11.180 - Aids for disabled or handicapped persons; 11.200 - Birth control. Mechanical contraceptives; 71.060 - Inorganic chemicals; 71.080 - Organic chemicals; 71.100 - Products of the chemical industry</t>
  </si>
  <si>
    <t>Draft Resolution number 1099, 24 June 2022</t>
  </si>
  <si>
    <t>This draft resolution proposes a Resolution by the Collegiate Board of Directors - RDC - on the banning of the active ingredient CARBENDAZIM in pesticide products in the country.</t>
  </si>
  <si>
    <t>13 - ENVIRONMENT. HEALTH PROTECTION. SAFETY</t>
  </si>
  <si>
    <r>
      <rPr>
        <sz val="11"/>
        <rFont val="Calibri"/>
      </rPr>
      <t>Draft: http://antigo.anvisa.gov.br/documents/10181/6455413/CONSULTA+P%C3%9ABLICA+N+1099+GGTOX.pdf/18060f0e-6e03-4716-b7cc-1be562d01196
Comment form: https://pesquisa.anvisa.gov.br/index.php/398348?lang=pt-BR</t>
    </r>
  </si>
  <si>
    <t>Egypt</t>
  </si>
  <si>
    <t>Ministerial Decree No. 250/2022 (1 page, in Arabic) mandating the Egyptian Standard ES 3368/2020 for "Road Vehicles - Vehicle Identification Number ( VIN ) - Content and Structure" </t>
  </si>
  <si>
    <t>The Ministerial Decree No. 250 /2022 gives the producers and importers a six-month transitional period to abide by the Egyptian standard ES 3368/2020 which applies to motor vehicles, towed vehicles, motorcycles and mopeds as defined in ISO 3833.This standard cancels and supersedes its last edition ES 3368:2005Worth mentioning is that this standard is identical to ISO 3779:2009</t>
  </si>
  <si>
    <t>43.020 - Road vehicles in general</t>
  </si>
  <si>
    <t>Draft National technical regulation on technical requirements and test methods for wheels of motorcycles and mopeds</t>
  </si>
  <si>
    <t>The draft National Technical Regulation specifies technical requirements and test methods for rims and wheels of motorcycles and mopeds (including wheel rims made of steel, alloy)This draft National technical regulation applies to establishments manufacturing, importing wheel or rims for motorcycles and mopeds , establishments manufacturing, assembling motorcycles and mopeds and organizations and agencies involved in the management, testing, inspection and certification of quality for rims or wheel for motorcycles and mopeds.</t>
  </si>
  <si>
    <r>
      <rPr>
        <sz val="11"/>
        <rFont val="Calibri"/>
      </rPr>
      <t>https://members.wto.org/crnattachments/2022/TBT/VNM/22_4348_00_x.pdf</t>
    </r>
  </si>
  <si>
    <t>DUS DARS 1226: 2022, Duck meat — Carcasses and parts, First EditionNote: This Draft Uganda Standard was also notified to the SPS Committee.</t>
  </si>
  <si>
    <t>This Draft Uganda Standard standard specifies the quality and safety requirements, sampling and test methods for raw Duck meat, carcass and parts intended for human consumption. This excludes Products with added ingredients or “duck preparations”.</t>
  </si>
  <si>
    <r>
      <rPr>
        <sz val="11"/>
        <rFont val="Calibri"/>
      </rPr>
      <t>https://members.wto.org/crnattachments/2022/TBT/UGA/22_4358_00_e.pdf</t>
    </r>
  </si>
  <si>
    <t>Honey Packers and Importers Research, Promotion, Consumer 
Education, and Industry Information Order; Continuance Referendum</t>
  </si>
  <si>
    <t>Notification of referendum - This document directs that a referendum be conducted among 
eligible first handlers and importers of honey or honey products to 
determine whether they favor continuance of the Agriculture Marketing 
Service's regulations regarding a national honey packers and importers 
research and promotion program.</t>
  </si>
  <si>
    <t>13.120 - Domestic safety; 67.180 - Sugar. Sugar products. Starch</t>
  </si>
  <si>
    <t>Cost saving and productivity enhancement (TBT); Harmonization (TBT)</t>
  </si>
  <si>
    <r>
      <rPr>
        <sz val="11"/>
        <rFont val="Calibri"/>
      </rPr>
      <t>https://members.wto.org/crnattachments/2022/TBT/USA/22_4372_00_e.pdf</t>
    </r>
  </si>
  <si>
    <t>Regulations Amending the Pest Control Products Regulations (Protection of Test Data)</t>
  </si>
  <si>
    <t>Under the authority of the Pest Control Products Act, Health Canada’s Pest Management Regulatory Agency (PMRA) is proposing to amend the Pest Control Products Regulations to clarify data compensation provisions in the post market context (re-evaluations and special reviews).These proposed amendments would provide clarity for regulated parties on issues of concern to them, such as: which party could trigger formal negotiation and binding arbitration process; when and how to trigger such processes; and when and how lists of data for which compensation may be payable would be made available. Minor changes are also being proposed to the regulations to clarify the data protection provisions, for example, to distinguish registrants that hold data that could be compensated for from registrant who are relying on their data, a proposed definition of “data holder” is included.</t>
  </si>
  <si>
    <r>
      <rPr>
        <sz val="11"/>
        <rFont val="Calibri"/>
      </rPr>
      <t>https://www.gazette.gc.ca/rp-pr/p1/2022/2022-06-11/html/reg4-eng.html (English)
https://www.gazette.gc.ca/rp-pr/p1/2022/2022-06-11/html/reg4-fra.html (French)</t>
    </r>
  </si>
  <si>
    <t>Draft SZNS 072: 2022 Fashion leather Bags- Specification</t>
  </si>
  <si>
    <t>This Draft National Standard specifies the requirements for materials, and construction of open,partially opened and closed or basic types of bags with a leather or coated outer fabric </t>
  </si>
  <si>
    <t>59 - TEXTILE AND LEATHER TECHNOLOGY</t>
  </si>
  <si>
    <t>Jamaica</t>
  </si>
  <si>
    <t>Specification for Energy labelling, Refrigerating appliances </t>
  </si>
  <si>
    <t>This document specifies the requirements for the minimum energy performance standards (MEPs) for refrigerating appliances.</t>
  </si>
  <si>
    <t>DUS DARS 1250: 2022, Rabbit meat — Carcasses and cuts, First EditionNote: This Draft Uganda Standard was also notified to the SPS Committee.</t>
  </si>
  <si>
    <t>This Draft Uganda Standard specifies the quality and safety requirements, sampling and referenced test methods for rabbit meat (carcass and cuts) intended for human consumption.</t>
  </si>
  <si>
    <r>
      <rPr>
        <sz val="11"/>
        <rFont val="Calibri"/>
      </rPr>
      <t>https://members.wto.org/crnattachments/2022/TBT/UGA/22_4351_00_e.pdf</t>
    </r>
  </si>
  <si>
    <t>National Electric Vehicle Infrastructure Formula Program</t>
  </si>
  <si>
    <t>Notice of proposed rulemaking; request for comments - The FHWA proposes to establish regulations setting minimum 
standards and requirements for projects funded under the National 
Electric Vehicle Infrastructure (NEVI) Formula Program and projects for 
the construction of publicly accessible electric vehicle (EV) chargers 
under certain statutory authorities. The standards and requirements 
proposed would apply to the installation, operation, or maintenance of 
EV charging infrastructure; the interoperability of EV charging 
infrastructure; traffic control device or on-premises signage acquired, 
installed, or operated in concert with EV charging infrastructure; 
data, including the format and schedule for the submission of such 
data; network connectivity of EV charging infrastructure; and 
information on publicly available EV charging infrastructure locations, 
pricing, real-time availability, and accessibility through mapping 
applications.</t>
  </si>
  <si>
    <t>13.020 - Environmental protection; 43.120 - Electric road vehicles</t>
  </si>
  <si>
    <r>
      <rPr>
        <sz val="11"/>
        <rFont val="Calibri"/>
      </rPr>
      <t>https://members.wto.org/crnattachments/2022/TBT/USA/22_4370_00_e.pdf</t>
    </r>
  </si>
  <si>
    <t>DUS DARS 1246: 2022, Bovine (veal) meat — Carcasses and cuts, First EditionNote: This Draft Uganda Standard was also notified to the SPS Committee.</t>
  </si>
  <si>
    <t>This Draft Uganda Standard specifies grading of Veal, quality and safety requirements, sampling and referenced test methods of carcasses thereof, intended for human consumption. This standard also defines major portions of meat cuts from the carcasses for sale.</t>
  </si>
  <si>
    <r>
      <rPr>
        <sz val="11"/>
        <rFont val="Calibri"/>
      </rPr>
      <t>https://members.wto.org/crnattachments/2022/TBT/UGA/22_4346_00_e.pdf</t>
    </r>
  </si>
  <si>
    <t>Produkter af sprængstoffer: Ikke-elektrisk millisekundforsinkelse Detonator MS</t>
  </si>
  <si>
    <t>Produkter af eksplosivstoffer: Bulkemulsionssprængstoffer (HS 3602.00.00)</t>
  </si>
  <si>
    <t>Vinkler, former og sektioner af jern eller ulegeret stål. (HS-kode(r): 7216)</t>
  </si>
  <si>
    <t>Sukker og sukkerprodukter (ICS-kode(r): 67.180.10)</t>
  </si>
  <si>
    <t xml:space="preserve">Produkter af sprængstoffer 
</t>
  </si>
  <si>
    <t>Produkter af sprængstoffer (HS3603.00.10): Ikke-elektrisk detonator (Lil Coil)</t>
  </si>
  <si>
    <t>Smørepræparater (herunder præparater til frigivelse af skæreolie, bolt- eller møtrikfrigivelsespræparater, rust- eller korrosionsbeskyttende præparater og præparater til frigivelse af skimmelsvamp, på basis af smøremidler) og præparater af den art, der anvendes til olie- eller fedtbehandling af tekstilmaterialer, læder, pelsskind eller andre materialer, men ikke præparater, der som basisbestanddele indeholder 70 vægtprocent eller derover af jordolier eller olier fremstillet af bituminøse mineraler. (HS-kode(r): 3403)</t>
  </si>
  <si>
    <t>Sikkerhedsglas, der består af hærdet (hærdet) eller lamineret glas. (HS-kode(r): 7007)</t>
  </si>
  <si>
    <t>Produkter af eksplosivstoffer (HS 3602.00.00): Vandafvisende ANFO-sprængstoffer</t>
  </si>
  <si>
    <t>Traktorer (bortset fra traktorer henhørende under pos. 87.09). (HS-kode(r): 8701); Dele og tilbehør til motorkøretøjer henhørende under pos. (HS-kode(r): 8708)</t>
  </si>
  <si>
    <t>Produkter af sprængstoffer (HS 3603.00.10): Ikke-elektrisk sekundforsinkelse Detonator LP
Produkter af eksplosivstoffer (HS3603.00.90): Detonerende ledninger</t>
  </si>
  <si>
    <t xml:space="preserve">Produkter af eksplosivstoffer (HS3603.00.90): Detonerende ledninger
</t>
  </si>
  <si>
    <t>Fluorescerende, varm katode (HS-kode(r): 853931)</t>
  </si>
  <si>
    <t xml:space="preserve">Krydderier (ICS-kode(r): 67.220.10)
</t>
  </si>
  <si>
    <t xml:space="preserve">Spiselige olier og fedtstoffer. Oliefrø (ICS-kode(r): 67.200)
</t>
  </si>
  <si>
    <t>Automatisk lukning af vandhane - Andre apparater (HS-kode(r): 848180)</t>
  </si>
  <si>
    <t>Emballage (se definitionen i artikel 3 i udkastet til kongelig anordning)</t>
  </si>
  <si>
    <t>Forsøgsprodukter, der anvendes i kliniske forsøg med henblik på folkesundhedsmæssige krisesituationer, sjældne sygdomme, kræft hiv/aids og nye og genopståede infektionssygdomme i form af trusler mod folkesundheden</t>
  </si>
  <si>
    <t>Udstyr til levering af elbiler</t>
  </si>
  <si>
    <t>Lys-, signal- og advarselsanordninger (ICS-kode(r): 43.040.20)</t>
  </si>
  <si>
    <t>Benzoesyre som fodertilsætningsstof</t>
  </si>
  <si>
    <t>Spiselige olier og fedtstoffer. Oliefrø (ICS-kode(r): 67.200)</t>
  </si>
  <si>
    <t>Overfladeaktive stoffer (ICS-kode(r): 71.100.40)</t>
  </si>
  <si>
    <t>Brandbeskyttelse (ICS-kode(r): 13.220.20); Døre og vinduer (ICS-kode(r): 91.060.50)</t>
  </si>
  <si>
    <t>Alle importerede produkter, der er opført på listen over risikoprodukter, der er knyttet som bilag til denne forordning.</t>
  </si>
  <si>
    <t>Ikke-receptpligtig lægemiddelprodukt 
med en yderligere betingelse for ikke-receptpligtig brug (ACNU) Farmaceutik (ICS-kode(r): 11.120); Indenlandsk sikkerhed (ICS-kode(r): 13.120)</t>
  </si>
  <si>
    <t>Krydderier og krydderier. Fødevaretilsætningsstoffer (ICS-kode(r): 67.220)</t>
  </si>
  <si>
    <t>Luftfartøjer og rumfartøjer generelt (ICS 49.020) Luftfartsmotorer og fremdriftssystemer (ICS 49.050).</t>
  </si>
  <si>
    <t>Kød af svin, fersk, kølet eller frosset. (HS-kode(r): 0203); Kød af får eller geder, fersk, kølet eller frosset. (HS-kode(r): 0204); Kød og spiselige slagteprodukter, af fjerkræ henhørende under pos. (HS-kode(r): 0207)</t>
  </si>
  <si>
    <t>Radiokommunikation (ICS-kode(r): 33.060)</t>
  </si>
  <si>
    <t>Kød af får eller geder, fersk, kølet eller frosset. (HS-kode(r): 0204); Kød og kødprodukter (ICS-kode(r): 67.120.10), Fårekød, Fårekød</t>
  </si>
  <si>
    <t>Kød af får eller geder, fersk, kølet eller frosset. (HS-kode(r): 0204); Kød og kødprodukter (ICS-kode(r): 67.120.10), Gedekød, Gedekød</t>
  </si>
  <si>
    <t>Energimæssig ydeevne for distributionstransformatorer</t>
  </si>
  <si>
    <t>Af gæs : (HS-kode(r): 02075); Fjerkræ og æg (ICS-kode(r): 67.120.20), Gåsekød</t>
  </si>
  <si>
    <t xml:space="preserve">Farlige materialer; Posttjenester (ICS-kode(r): 03.240); Indenlandsk sikkerhed (ICS-kode(r): 13.120); Beskyttelse mod farligt gods (ICS-kode(r): 13.300)
</t>
  </si>
  <si>
    <t>Underholdningsudstyr (ICS-kode(r): 97.200)</t>
  </si>
  <si>
    <t>Kød af kvæg, fersk eller kølet. (HS-kode(r): 0201); Kød og kødprodukter (ICS-kode(r): 67.120.10), Kvægkød</t>
  </si>
  <si>
    <t>Uorganiske kemikalier; organiske eller uorganiske forbindelser af ædle metaller, sjældne jordarters metaller, radioaktive grundstoffer eller isotoper (HS-kode(r): 28) Organiske kemikalier (HS-kode(r): 29); Diverse kemiske produkter (HS-kode(r): 38); Beskyttelse mod farligt gods (ICS-kode(r): 13.300); KEMISK TEKNOLOGI (ICS-kode(r): 71); GUMMI- OG PLASTINDUSTRIEN (ICS-kode(r): 83); MALINGS- OG FARVEINDUSTRIER (ICS-kode(r): 87)</t>
  </si>
  <si>
    <t>Keramiske produkter (HS-kode(r): 69); BYGGEMATERIALER OG BYGNINGER (ICS-kode(r): 91)</t>
  </si>
  <si>
    <t>Stoffer med sandsynlige virkninger på centralnervesystemet</t>
  </si>
  <si>
    <t>Økologiske produkter</t>
  </si>
  <si>
    <t>Måling af køretøjets lyd; Kvalitet (ICS-kode(r): 03.120); Støj i forhold til mennesker (ICS-kode(r): 13.140); Støj fra transportmidler (ICS-kode(r): 17.140.30); Vejkøretøjer generelt (ICS-kode(r): 43.020) Vejkøretøjssystemer (ICS-kode(r): 43.040)</t>
  </si>
  <si>
    <t xml:space="preserve">Medicinsk udstyr (ICS-kode(r): 11.040); Tandpleje (ICS-kode(r): 11.060); Sterilisering og desinfektion generelt (ICS-kode(r): 11.080.01); Desinfektionsmidler og antiseptika (ICS-kode(r): 11.080.20); Laboratoriemedicin (ICS-kode(r): 11.100); Lægemidler (ICS-kode(r): 11.120); Hospitalsudstyr (ICS-kode(r): 11.140); Støtte til personer med handicap (ICS-kode(r): 11.180) Prævention. Mekaniske præventionsmidler (ICS-kode(r): 11.200); Uorganiske kemikalier (ICS-kode(r): 71.060); Organiske kemikalier (ICS-kode(r): 71.080); Produkter fra den kemiske industri (ICS-kode(r): 71.100)
</t>
  </si>
  <si>
    <t>MILJØ. SUNDHEDSBESKYTTELSE. SIKKERHED (ICS-kode(r): 13)</t>
  </si>
  <si>
    <t>Vejkøretøjer generelt (ICS-kode(r): 43.020)</t>
  </si>
  <si>
    <t>Hjul og fælge til motorcykler og knallerter</t>
  </si>
  <si>
    <t>Af ænder : (HS-kode(r): 02074); Fjerkræ og æg (ICS-kode(r): 67.120.20)</t>
  </si>
  <si>
    <t>Honning og honning produkter; Indenlandsk sikkerhed (ICS-kode(r): 13.120); Sukker. Sukkerprodukter. Stivelse (ICS-kode(r): 67.180)</t>
  </si>
  <si>
    <t>Skadedyrsbekæmpelsesprodukter</t>
  </si>
  <si>
    <t>Artikler af læder; sadelmageri og seletøj; rejsegods, håndtasker og lignende containere genstande af animalsk tarm (bortset fra silkeormetarm) (HS-kode(r): 42); TEKSTIL- OG LÆDERTEKNOLOGI (ICS-kode(r): 59)</t>
  </si>
  <si>
    <t xml:space="preserve">Energimærkning, Køle/fryseapparat: ICS 27.015
</t>
  </si>
  <si>
    <t xml:space="preserve">Af kaniner eller harer (HS-kode(r): 020810) Kød og kødprodukter (ICS-kode(r): 67.120.10), Kaninkød
</t>
  </si>
  <si>
    <t xml:space="preserve">National infrastruktur for elektriske køretøjer (NEVI); Miljøbeskyttelse (ICS-kode(r): 13.020); Elektriske vejkøretøjer (ICS-kode(r): 43.120)
</t>
  </si>
  <si>
    <t xml:space="preserve">Kød af kvæg, frosset. (HS-kode(r): 0202); Kød og kødprodukter (ICS-kode(r): 67.120.10), Kalvekød
</t>
  </si>
  <si>
    <t>https://members.wto.org/crnattachments/2022/TBT/SAU/22_4389_00_x.pdf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</si>
</sst>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name val="Calibri"/>
    </font>
    <font>
      <b/>
      <sz val="11"/>
      <name val="Calibri"/>
    </font>
    <font>
      <sz val="11"/>
      <name val="Calibri"/>
      <family val="2"/>
    </font>
    <font>
      <sz val="11"/>
      <name val="Segoe UI"/>
      <family val="2"/>
    </font>
    <font>
      <u/>
      <sz val="11"/>
      <color theme="10"/>
      <name val="Calibri"/>
    </font>
  </fonts>
  <fills count="2">
    <fill>
      <patternFill patternType="none"/>
    </fill>
    <fill>
      <patternFill patternType="gray125"/>
    </fill>
  </fills>
  <borders count="1">
    <border>
      <left/>
      <right/>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applyNumberFormat="1" applyFont="1" applyProtection="1"/>
    <xf numFmtId="0" fontId="1" fillId="0" borderId="0" xfId="0" applyNumberFormat="1" applyFont="1" applyAlignment="1" applyProtection="1">
      <alignment horizontal="center" vertical="center"/>
    </xf>
    <xf numFmtId="0" fontId="0" fillId="0" borderId="0" xfId="0" applyNumberFormat="1" applyFont="1" applyAlignment="1" applyProtection="1">
      <alignment wrapText="1"/>
    </xf>
    <xf numFmtId="0" fontId="1" fillId="0" borderId="0" xfId="0" applyNumberFormat="1" applyFont="1" applyAlignment="1" applyProtection="1">
      <alignment horizontal="center" vertical="center" wrapText="1"/>
    </xf>
    <xf numFmtId="0" fontId="0" fillId="0" borderId="0" xfId="0" applyNumberFormat="1" applyFont="1" applyAlignment="1" applyProtection="1">
      <alignment vertical="top"/>
    </xf>
    <xf numFmtId="0" fontId="0" fillId="0" borderId="0" xfId="0" applyNumberFormat="1" applyFont="1" applyAlignment="1" applyProtection="1">
      <alignment vertical="top" wrapText="1"/>
    </xf>
    <xf numFmtId="14" fontId="0" fillId="0" borderId="0" xfId="0" applyNumberFormat="1" applyFont="1" applyAlignment="1" applyProtection="1">
      <alignment vertical="top"/>
    </xf>
    <xf numFmtId="0" fontId="2" fillId="0" borderId="0" xfId="0" applyNumberFormat="1" applyFont="1" applyAlignment="1" applyProtection="1">
      <alignment wrapText="1"/>
    </xf>
    <xf numFmtId="0" fontId="3" fillId="0" borderId="0" xfId="0" applyNumberFormat="1" applyFont="1" applyProtection="1"/>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4" fillId="0" borderId="0" xfId="1" applyAlignment="1">
      <alignment vertical="top" wrapText="1"/>
    </xf>
  </cellXfs>
  <cellStyles count="2">
    <cellStyle name="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members.wto.org/crnattachments/2022/TBT/SAU/22_4389_00_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38"/>
  <sheetViews>
    <sheetView tabSelected="1" topLeftCell="A235" workbookViewId="0">
      <selection activeCell="A2" sqref="A2"/>
    </sheetView>
  </sheetViews>
  <sheetFormatPr defaultRowHeight="15"/>
  <cols>
    <col min="1" max="1" width="44.7109375" style="2" customWidth="1"/>
    <col min="2" max="2" width="24.28515625" style="2" customWidth="1"/>
    <col min="3" max="3" width="30" customWidth="1"/>
    <col min="4" max="4" width="17.42578125" customWidth="1"/>
    <col min="5" max="6" width="100" style="2" customWidth="1"/>
    <col min="7" max="7" width="40" customWidth="1"/>
    <col min="8" max="9" width="100" customWidth="1"/>
    <col min="10" max="11" width="30" customWidth="1"/>
    <col min="12" max="16" width="100" customWidth="1"/>
  </cols>
  <sheetData>
    <row r="1" spans="1:16" ht="30" customHeight="1">
      <c r="A1" s="3" t="s">
        <v>678</v>
      </c>
      <c r="B1" s="3" t="s">
        <v>2</v>
      </c>
      <c r="C1" s="1" t="s">
        <v>0</v>
      </c>
      <c r="D1" s="1" t="s">
        <v>1</v>
      </c>
      <c r="E1" s="3" t="s">
        <v>3</v>
      </c>
      <c r="F1" s="3" t="s">
        <v>4</v>
      </c>
      <c r="G1" s="1" t="s">
        <v>5</v>
      </c>
      <c r="H1" s="1" t="s">
        <v>6</v>
      </c>
      <c r="I1" s="1" t="s">
        <v>7</v>
      </c>
      <c r="J1" s="1" t="s">
        <v>8</v>
      </c>
      <c r="K1" s="1" t="s">
        <v>9</v>
      </c>
      <c r="L1" s="1" t="s">
        <v>10</v>
      </c>
      <c r="M1" s="1" t="s">
        <v>11</v>
      </c>
      <c r="N1" s="1" t="s">
        <v>12</v>
      </c>
      <c r="O1" s="1" t="s">
        <v>13</v>
      </c>
      <c r="P1" s="1" t="s">
        <v>14</v>
      </c>
    </row>
    <row r="2" spans="1:16" ht="45">
      <c r="A2" s="7" t="s">
        <v>692</v>
      </c>
      <c r="B2" s="5" t="str">
        <f>HYPERLINK("https://epingalert.org/en/Search?viewData= G/TBT/N/UGA/1626"," G/TBT/N/UGA/1626")</f>
        <v xml:space="preserve"> G/TBT/N/UGA/1626</v>
      </c>
      <c r="C2" s="4" t="s">
        <v>22</v>
      </c>
      <c r="D2" s="6">
        <v>44736</v>
      </c>
      <c r="E2" s="5" t="s">
        <v>96</v>
      </c>
      <c r="F2" s="5" t="s">
        <v>97</v>
      </c>
      <c r="G2" s="4" t="s">
        <v>25</v>
      </c>
      <c r="H2" s="4" t="s">
        <v>26</v>
      </c>
      <c r="I2" s="4" t="s">
        <v>98</v>
      </c>
      <c r="J2" s="4" t="s">
        <v>33</v>
      </c>
      <c r="K2" s="6">
        <v>44796</v>
      </c>
      <c r="L2" s="4" t="s">
        <v>20</v>
      </c>
      <c r="M2" s="5" t="s">
        <v>99</v>
      </c>
      <c r="N2" s="4" t="str">
        <f>HYPERLINK("https://docs.wto.org/imrd/directdoc.asp?DDFDocuments/t/G/TBTN22/UGA1626.DOCX", "https://docs.wto.org/imrd/directdoc.asp?DDFDocuments/t/G/TBTN22/UGA1626.DOCX")</f>
        <v>https://docs.wto.org/imrd/directdoc.asp?DDFDocuments/t/G/TBTN22/UGA1626.DOCX</v>
      </c>
      <c r="O2" s="4"/>
    </row>
    <row r="3" spans="1:16" ht="45">
      <c r="A3" s="7" t="s">
        <v>917</v>
      </c>
      <c r="B3" s="11" t="str">
        <f>HYPERLINK("https://epingalert.org/en/Search?viewData= G/TBT/N/UGA/1634"," G/TBT/N/UGA/1634")</f>
        <v xml:space="preserve"> G/TBT/N/UGA/1634</v>
      </c>
      <c r="C3" s="9" t="s">
        <v>22</v>
      </c>
      <c r="D3" s="10">
        <v>44740</v>
      </c>
      <c r="E3" s="11" t="s">
        <v>809</v>
      </c>
      <c r="F3" s="11" t="s">
        <v>810</v>
      </c>
      <c r="G3" s="9" t="s">
        <v>26</v>
      </c>
      <c r="H3" s="9" t="s">
        <v>811</v>
      </c>
      <c r="I3" s="9" t="s">
        <v>33</v>
      </c>
      <c r="J3" s="10">
        <v>44800</v>
      </c>
      <c r="K3" s="9" t="s">
        <v>20</v>
      </c>
      <c r="L3" s="11" t="s">
        <v>812</v>
      </c>
      <c r="M3" s="9" t="str">
        <f>HYPERLINK("https://docs.wto.org/imrd/directdoc.asp?DDFDocuments/t/G/TBTN22/UGA1634.DOCX", "https://docs.wto.org/imrd/directdoc.asp?DDFDocuments/t/G/TBTN22/UGA1634.DOCX")</f>
        <v>https://docs.wto.org/imrd/directdoc.asp?DDFDocuments/t/G/TBTN22/UGA1634.DOCX</v>
      </c>
    </row>
    <row r="4" spans="1:16" ht="60">
      <c r="A4" s="7" t="s">
        <v>935</v>
      </c>
      <c r="B4" s="11" t="str">
        <f>HYPERLINK("https://epingalert.org/en/Search?viewData= G/TBT/N/UGA/1630"," G/TBT/N/UGA/1630")</f>
        <v xml:space="preserve"> G/TBT/N/UGA/1630</v>
      </c>
      <c r="C4" s="9" t="s">
        <v>22</v>
      </c>
      <c r="D4" s="10">
        <v>44740</v>
      </c>
      <c r="E4" s="11" t="s">
        <v>874</v>
      </c>
      <c r="F4" s="11" t="s">
        <v>875</v>
      </c>
      <c r="G4" s="9" t="s">
        <v>799</v>
      </c>
      <c r="H4" s="9" t="s">
        <v>44</v>
      </c>
      <c r="I4" s="9" t="s">
        <v>33</v>
      </c>
      <c r="J4" s="10">
        <v>44800</v>
      </c>
      <c r="K4" s="9" t="s">
        <v>20</v>
      </c>
      <c r="L4" s="11" t="s">
        <v>876</v>
      </c>
      <c r="M4" s="9" t="str">
        <f>HYPERLINK("https://docs.wto.org/imrd/directdoc.asp?DDFDocuments/t/G/TBTN22/UGA1630.DOCX", "https://docs.wto.org/imrd/directdoc.asp?DDFDocuments/t/G/TBTN22/UGA1630.DOCX")</f>
        <v>https://docs.wto.org/imrd/directdoc.asp?DDFDocuments/t/G/TBTN22/UGA1630.DOCX</v>
      </c>
    </row>
    <row r="5" spans="1:16" ht="45">
      <c r="A5" s="7" t="s">
        <v>930</v>
      </c>
      <c r="B5" s="11" t="str">
        <f>HYPERLINK("https://epingalert.org/en/Search?viewData= G/TBT/N/UGA/1631"," G/TBT/N/UGA/1631")</f>
        <v xml:space="preserve"> G/TBT/N/UGA/1631</v>
      </c>
      <c r="C5" s="9" t="s">
        <v>22</v>
      </c>
      <c r="D5" s="10">
        <v>44740</v>
      </c>
      <c r="E5" s="11" t="s">
        <v>857</v>
      </c>
      <c r="F5" s="11" t="s">
        <v>858</v>
      </c>
      <c r="G5" s="9" t="s">
        <v>26</v>
      </c>
      <c r="H5" s="9" t="s">
        <v>811</v>
      </c>
      <c r="I5" s="9" t="s">
        <v>33</v>
      </c>
      <c r="J5" s="10">
        <v>44800</v>
      </c>
      <c r="K5" s="9" t="s">
        <v>20</v>
      </c>
      <c r="L5" s="11" t="s">
        <v>859</v>
      </c>
      <c r="M5" s="9" t="str">
        <f>HYPERLINK("https://docs.wto.org/imrd/directdoc.asp?DDFDocuments/t/G/TBTN22/UGA1631.DOCX", "https://docs.wto.org/imrd/directdoc.asp?DDFDocuments/t/G/TBTN22/UGA1631.DOCX")</f>
        <v>https://docs.wto.org/imrd/directdoc.asp?DDFDocuments/t/G/TBTN22/UGA1631.DOCX</v>
      </c>
    </row>
    <row r="6" spans="1:16" ht="75">
      <c r="A6" s="7" t="s">
        <v>705</v>
      </c>
      <c r="B6" s="5" t="str">
        <f>HYPERLINK("https://epingalert.org/en/Search?viewData= G/TBT/N/UGA/1607"," G/TBT/N/UGA/1607")</f>
        <v xml:space="preserve"> G/TBT/N/UGA/1607</v>
      </c>
      <c r="C6" s="4" t="s">
        <v>22</v>
      </c>
      <c r="D6" s="6">
        <v>44734</v>
      </c>
      <c r="E6" s="5" t="s">
        <v>163</v>
      </c>
      <c r="F6" s="5" t="s">
        <v>164</v>
      </c>
      <c r="G6" s="4" t="s">
        <v>165</v>
      </c>
      <c r="H6" s="4" t="s">
        <v>166</v>
      </c>
      <c r="I6" s="4" t="s">
        <v>167</v>
      </c>
      <c r="J6" s="4" t="s">
        <v>18</v>
      </c>
      <c r="K6" s="6">
        <v>44794</v>
      </c>
      <c r="L6" s="4" t="s">
        <v>20</v>
      </c>
      <c r="M6" s="5" t="s">
        <v>168</v>
      </c>
      <c r="N6" s="4" t="str">
        <f>HYPERLINK("https://docs.wto.org/imrd/directdoc.asp?DDFDocuments/t/G/TBTN22/UGA1607.DOCX", "https://docs.wto.org/imrd/directdoc.asp?DDFDocuments/t/G/TBTN22/UGA1607.DOCX")</f>
        <v>https://docs.wto.org/imrd/directdoc.asp?DDFDocuments/t/G/TBTN22/UGA1607.DOCX</v>
      </c>
      <c r="O6" s="4"/>
    </row>
    <row r="7" spans="1:16" ht="45">
      <c r="A7" s="7" t="s">
        <v>908</v>
      </c>
      <c r="B7" s="5" t="str">
        <f>HYPERLINK("https://epingalert.org/en/Search?viewData= G/TBT/N/MOZ/17"," G/TBT/N/MOZ/17")</f>
        <v xml:space="preserve"> G/TBT/N/MOZ/17</v>
      </c>
      <c r="C7" s="4" t="s">
        <v>410</v>
      </c>
      <c r="D7" s="6">
        <v>44713</v>
      </c>
      <c r="E7" s="5" t="s">
        <v>674</v>
      </c>
      <c r="F7" s="5" t="s">
        <v>675</v>
      </c>
      <c r="G7" s="4" t="s">
        <v>18</v>
      </c>
      <c r="H7" s="4" t="s">
        <v>18</v>
      </c>
      <c r="I7" s="4" t="s">
        <v>676</v>
      </c>
      <c r="J7" s="4" t="s">
        <v>18</v>
      </c>
      <c r="K7" s="6" t="s">
        <v>18</v>
      </c>
      <c r="L7" s="4" t="s">
        <v>20</v>
      </c>
      <c r="M7" s="5" t="s">
        <v>677</v>
      </c>
      <c r="N7" s="4" t="str">
        <f>HYPERLINK("https://docs.wto.org/imrd/directdoc.asp?DDFDocuments/t/G/TBTN22/MOZ17.DOCX", "https://docs.wto.org/imrd/directdoc.asp?DDFDocuments/t/G/TBTN22/MOZ17.DOCX")</f>
        <v>https://docs.wto.org/imrd/directdoc.asp?DDFDocuments/t/G/TBTN22/MOZ17.DOCX</v>
      </c>
      <c r="O7" s="4" t="str">
        <f>HYPERLINK("https://docs.wto.org/imrd/directdoc.asp?DDFDocuments/u/G/TBTN22/MOZ17.DOCX", "https://docs.wto.org/imrd/directdoc.asp?DDFDocuments/u/G/TBTN22/MOZ17.DOCX")</f>
        <v>https://docs.wto.org/imrd/directdoc.asp?DDFDocuments/u/G/TBTN22/MOZ17.DOCX</v>
      </c>
      <c r="P7" t="str">
        <f>HYPERLINK("https://docs.wto.org/imrd/directdoc.asp?DDFDocuments/v/G/TBTN22/MOZ17.DOCX", "https://docs.wto.org/imrd/directdoc.asp?DDFDocuments/v/G/TBTN22/MOZ17.DOCX")</f>
        <v>https://docs.wto.org/imrd/directdoc.asp?DDFDocuments/v/G/TBTN22/MOZ17.DOCX</v>
      </c>
    </row>
    <row r="8" spans="1:16" ht="180">
      <c r="A8" s="7" t="s">
        <v>679</v>
      </c>
      <c r="B8" s="5" t="str">
        <f>HYPERLINK("https://epingalert.org/en/Search?viewData= G/TBT/N/ISR/1262"," G/TBT/N/ISR/1262")</f>
        <v xml:space="preserve"> G/TBT/N/ISR/1262</v>
      </c>
      <c r="C8" s="4" t="s">
        <v>15</v>
      </c>
      <c r="D8" s="6">
        <v>44736</v>
      </c>
      <c r="E8" s="5" t="s">
        <v>16</v>
      </c>
      <c r="F8" s="5" t="s">
        <v>17</v>
      </c>
      <c r="G8" s="4" t="s">
        <v>18</v>
      </c>
      <c r="H8" s="4" t="s">
        <v>18</v>
      </c>
      <c r="I8" s="4" t="s">
        <v>19</v>
      </c>
      <c r="J8" s="4" t="s">
        <v>18</v>
      </c>
      <c r="K8" s="6">
        <v>44796</v>
      </c>
      <c r="L8" s="4" t="s">
        <v>20</v>
      </c>
      <c r="M8" s="5" t="s">
        <v>21</v>
      </c>
      <c r="N8" s="4" t="str">
        <f>HYPERLINK("https://docs.wto.org/imrd/directdoc.asp?DDFDocuments/t/G/TBTN22/ISR1262.DOCX", "https://docs.wto.org/imrd/directdoc.asp?DDFDocuments/t/G/TBTN22/ISR1262.DOCX")</f>
        <v>https://docs.wto.org/imrd/directdoc.asp?DDFDocuments/t/G/TBTN22/ISR1262.DOCX</v>
      </c>
      <c r="O8" s="4"/>
    </row>
    <row r="9" spans="1:16" ht="60">
      <c r="A9" s="7" t="s">
        <v>718</v>
      </c>
      <c r="B9" s="5" t="str">
        <f>HYPERLINK("https://epingalert.org/en/Search?viewData= G/TBT/N/ISR/1259"," G/TBT/N/ISR/1259")</f>
        <v xml:space="preserve"> G/TBT/N/ISR/1259</v>
      </c>
      <c r="C9" s="4" t="s">
        <v>15</v>
      </c>
      <c r="D9" s="6">
        <v>44733</v>
      </c>
      <c r="E9" s="5" t="s">
        <v>231</v>
      </c>
      <c r="F9" s="5" t="s">
        <v>232</v>
      </c>
      <c r="G9" s="4" t="s">
        <v>233</v>
      </c>
      <c r="H9" s="4" t="s">
        <v>234</v>
      </c>
      <c r="I9" s="4" t="s">
        <v>235</v>
      </c>
      <c r="J9" s="4" t="s">
        <v>18</v>
      </c>
      <c r="K9" s="6">
        <v>44793</v>
      </c>
      <c r="L9" s="4" t="s">
        <v>20</v>
      </c>
      <c r="M9" s="5" t="s">
        <v>236</v>
      </c>
      <c r="N9" s="4" t="str">
        <f>HYPERLINK("https://docs.wto.org/imrd/directdoc.asp?DDFDocuments/t/G/TBTN22/ISR1259.DOCX", "https://docs.wto.org/imrd/directdoc.asp?DDFDocuments/t/G/TBTN22/ISR1259.DOCX")</f>
        <v>https://docs.wto.org/imrd/directdoc.asp?DDFDocuments/t/G/TBTN22/ISR1259.DOCX</v>
      </c>
      <c r="O9" s="4" t="str">
        <f>HYPERLINK("https://docs.wto.org/imrd/directdoc.asp?DDFDocuments/u/G/TBTN22/ISR1259.DOCX", "https://docs.wto.org/imrd/directdoc.asp?DDFDocuments/u/G/TBTN22/ISR1259.DOCX")</f>
        <v>https://docs.wto.org/imrd/directdoc.asp?DDFDocuments/u/G/TBTN22/ISR1259.DOCX</v>
      </c>
    </row>
    <row r="10" spans="1:16" ht="75">
      <c r="A10" s="7" t="s">
        <v>933</v>
      </c>
      <c r="B10" s="11" t="str">
        <f>HYPERLINK("https://epingalert.org/en/Search?viewData= G/TBT/N/SWZ/11"," G/TBT/N/SWZ/11")</f>
        <v xml:space="preserve"> G/TBT/N/SWZ/11</v>
      </c>
      <c r="C10" s="9" t="s">
        <v>804</v>
      </c>
      <c r="D10" s="10">
        <v>44740</v>
      </c>
      <c r="E10" s="11" t="s">
        <v>868</v>
      </c>
      <c r="F10" s="11" t="s">
        <v>869</v>
      </c>
      <c r="G10" s="9" t="s">
        <v>870</v>
      </c>
      <c r="H10" s="9" t="s">
        <v>39</v>
      </c>
      <c r="I10" s="9" t="s">
        <v>18</v>
      </c>
      <c r="J10" s="10">
        <v>44800</v>
      </c>
      <c r="K10" s="9" t="s">
        <v>20</v>
      </c>
      <c r="L10" s="9"/>
      <c r="M10" s="9" t="str">
        <f>HYPERLINK("https://docs.wto.org/imrd/directdoc.asp?DDFDocuments/t/G/TBTN22/SWZ11.DOCX", "https://docs.wto.org/imrd/directdoc.asp?DDFDocuments/t/G/TBTN22/SWZ11.DOCX")</f>
        <v>https://docs.wto.org/imrd/directdoc.asp?DDFDocuments/t/G/TBTN22/SWZ11.DOCX</v>
      </c>
    </row>
    <row r="11" spans="1:16" ht="75">
      <c r="A11" s="7" t="s">
        <v>690</v>
      </c>
      <c r="B11" s="5" t="str">
        <f>HYPERLINK("https://epingalert.org/en/Search?viewData= G/TBT/N/CHN/1681"," G/TBT/N/CHN/1681")</f>
        <v xml:space="preserve"> G/TBT/N/CHN/1681</v>
      </c>
      <c r="C11" s="4" t="s">
        <v>85</v>
      </c>
      <c r="D11" s="6">
        <v>44736</v>
      </c>
      <c r="E11" s="5" t="s">
        <v>86</v>
      </c>
      <c r="F11" s="5" t="s">
        <v>87</v>
      </c>
      <c r="G11" s="4" t="s">
        <v>88</v>
      </c>
      <c r="H11" s="4" t="s">
        <v>89</v>
      </c>
      <c r="I11" s="4" t="s">
        <v>49</v>
      </c>
      <c r="J11" s="4" t="s">
        <v>90</v>
      </c>
      <c r="K11" s="6">
        <v>44796</v>
      </c>
      <c r="L11" s="4" t="s">
        <v>20</v>
      </c>
      <c r="M11" s="5" t="s">
        <v>91</v>
      </c>
      <c r="N11" s="4" t="str">
        <f>HYPERLINK("https://docs.wto.org/imrd/directdoc.asp?DDFDocuments/t/G/TBTN22/CHN1681.DOCX", "https://docs.wto.org/imrd/directdoc.asp?DDFDocuments/t/G/TBTN22/CHN1681.DOCX")</f>
        <v>https://docs.wto.org/imrd/directdoc.asp?DDFDocuments/t/G/TBTN22/CHN1681.DOCX</v>
      </c>
      <c r="O11" s="4"/>
    </row>
    <row r="12" spans="1:16" ht="75">
      <c r="A12" s="7" t="s">
        <v>899</v>
      </c>
      <c r="B12" s="5" t="str">
        <f>HYPERLINK("https://epingalert.org/en/Search?viewData= G/TBT/N/TPKM/492"," G/TBT/N/TPKM/492")</f>
        <v xml:space="preserve"> G/TBT/N/TPKM/492</v>
      </c>
      <c r="C12" s="4" t="s">
        <v>240</v>
      </c>
      <c r="D12" s="6">
        <v>44713</v>
      </c>
      <c r="E12" s="5" t="s">
        <v>629</v>
      </c>
      <c r="F12" s="5" t="s">
        <v>630</v>
      </c>
      <c r="G12" s="4" t="s">
        <v>631</v>
      </c>
      <c r="H12" s="4" t="s">
        <v>632</v>
      </c>
      <c r="I12" s="4" t="s">
        <v>633</v>
      </c>
      <c r="J12" s="4" t="s">
        <v>18</v>
      </c>
      <c r="K12" s="6">
        <v>44773</v>
      </c>
      <c r="L12" s="4" t="s">
        <v>20</v>
      </c>
      <c r="M12" s="5" t="s">
        <v>634</v>
      </c>
      <c r="N12" s="4" t="str">
        <f>HYPERLINK("https://docs.wto.org/imrd/directdoc.asp?DDFDocuments/t/G/TBTN22/TPKM492.DOCX", "https://docs.wto.org/imrd/directdoc.asp?DDFDocuments/t/G/TBTN22/TPKM492.DOCX")</f>
        <v>https://docs.wto.org/imrd/directdoc.asp?DDFDocuments/t/G/TBTN22/TPKM492.DOCX</v>
      </c>
      <c r="O12" s="4" t="str">
        <f>HYPERLINK("https://docs.wto.org/imrd/directdoc.asp?DDFDocuments/u/G/TBTN22/TPKM492.DOCX", "https://docs.wto.org/imrd/directdoc.asp?DDFDocuments/u/G/TBTN22/TPKM492.DOCX")</f>
        <v>https://docs.wto.org/imrd/directdoc.asp?DDFDocuments/u/G/TBTN22/TPKM492.DOCX</v>
      </c>
      <c r="P12" t="str">
        <f>HYPERLINK("https://docs.wto.org/imrd/directdoc.asp?DDFDocuments/v/G/TBTN22/TPKM492.DOCX", "https://docs.wto.org/imrd/directdoc.asp?DDFDocuments/v/G/TBTN22/TPKM492.DOCX")</f>
        <v>https://docs.wto.org/imrd/directdoc.asp?DDFDocuments/v/G/TBTN22/TPKM492.DOCX</v>
      </c>
    </row>
    <row r="13" spans="1:16" ht="30">
      <c r="A13" s="7" t="s">
        <v>904</v>
      </c>
      <c r="B13" s="5" t="str">
        <f>HYPERLINK("https://epingalert.org/en/Search?viewData= G/TBT/N/JPN/739"," G/TBT/N/JPN/739")</f>
        <v xml:space="preserve"> G/TBT/N/JPN/739</v>
      </c>
      <c r="C13" s="4" t="s">
        <v>480</v>
      </c>
      <c r="D13" s="6">
        <v>44713</v>
      </c>
      <c r="E13" s="5" t="s">
        <v>661</v>
      </c>
      <c r="F13" s="5" t="s">
        <v>662</v>
      </c>
      <c r="G13" s="4" t="s">
        <v>18</v>
      </c>
      <c r="H13" s="4" t="s">
        <v>663</v>
      </c>
      <c r="I13" s="4" t="s">
        <v>664</v>
      </c>
      <c r="J13" s="4" t="s">
        <v>665</v>
      </c>
      <c r="K13" s="6">
        <v>44743</v>
      </c>
      <c r="L13" s="4" t="s">
        <v>20</v>
      </c>
      <c r="M13" s="5" t="s">
        <v>666</v>
      </c>
      <c r="N13" s="4" t="str">
        <f>HYPERLINK("https://docs.wto.org/imrd/directdoc.asp?DDFDocuments/t/G/TBTN22/JPN739.DOCX", "https://docs.wto.org/imrd/directdoc.asp?DDFDocuments/t/G/TBTN22/JPN739.DOCX")</f>
        <v>https://docs.wto.org/imrd/directdoc.asp?DDFDocuments/t/G/TBTN22/JPN739.DOCX</v>
      </c>
      <c r="O13" s="4" t="str">
        <f>HYPERLINK("https://docs.wto.org/imrd/directdoc.asp?DDFDocuments/u/G/TBTN22/JPN739.DOCX", "https://docs.wto.org/imrd/directdoc.asp?DDFDocuments/u/G/TBTN22/JPN739.DOCX")</f>
        <v>https://docs.wto.org/imrd/directdoc.asp?DDFDocuments/u/G/TBTN22/JPN739.DOCX</v>
      </c>
      <c r="P13" t="str">
        <f>HYPERLINK("https://docs.wto.org/imrd/directdoc.asp?DDFDocuments/v/G/TBTN22/JPN739.DOCX", "https://docs.wto.org/imrd/directdoc.asp?DDFDocuments/v/G/TBTN22/JPN739.DOCX")</f>
        <v>https://docs.wto.org/imrd/directdoc.asp?DDFDocuments/v/G/TBTN22/JPN739.DOCX</v>
      </c>
    </row>
    <row r="14" spans="1:16" ht="120">
      <c r="A14" s="7" t="s">
        <v>689</v>
      </c>
      <c r="B14" s="5" t="str">
        <f>HYPERLINK("https://epingalert.org/en/Search?viewData= G/TBT/N/USA/1881"," G/TBT/N/USA/1881")</f>
        <v xml:space="preserve"> G/TBT/N/USA/1881</v>
      </c>
      <c r="C14" s="4" t="s">
        <v>62</v>
      </c>
      <c r="D14" s="6">
        <v>44736</v>
      </c>
      <c r="E14" s="5" t="s">
        <v>81</v>
      </c>
      <c r="F14" s="5" t="s">
        <v>82</v>
      </c>
      <c r="G14" s="4" t="s">
        <v>18</v>
      </c>
      <c r="H14" s="4" t="s">
        <v>83</v>
      </c>
      <c r="I14" s="4" t="s">
        <v>49</v>
      </c>
      <c r="J14" s="4" t="s">
        <v>18</v>
      </c>
      <c r="K14" s="6">
        <v>44795</v>
      </c>
      <c r="L14" s="4" t="s">
        <v>20</v>
      </c>
      <c r="M14" s="5" t="s">
        <v>84</v>
      </c>
      <c r="N14" s="4" t="str">
        <f>HYPERLINK("https://docs.wto.org/imrd/directdoc.asp?DDFDocuments/t/G/TBTN22/USA1881.DOCX", "https://docs.wto.org/imrd/directdoc.asp?DDFDocuments/t/G/TBTN22/USA1881.DOCX")</f>
        <v>https://docs.wto.org/imrd/directdoc.asp?DDFDocuments/t/G/TBTN22/USA1881.DOCX</v>
      </c>
      <c r="O14" s="4"/>
    </row>
    <row r="15" spans="1:16" ht="45">
      <c r="A15" s="7" t="s">
        <v>716</v>
      </c>
      <c r="B15" s="5" t="str">
        <f>HYPERLINK("https://epingalert.org/en/Search?viewData= G/TBT/N/EU/902"," G/TBT/N/EU/902")</f>
        <v xml:space="preserve"> G/TBT/N/EU/902</v>
      </c>
      <c r="C15" s="4" t="s">
        <v>186</v>
      </c>
      <c r="D15" s="6">
        <v>44733</v>
      </c>
      <c r="E15" s="5" t="s">
        <v>222</v>
      </c>
      <c r="F15" s="5" t="s">
        <v>223</v>
      </c>
      <c r="G15" s="4" t="s">
        <v>18</v>
      </c>
      <c r="H15" s="4" t="s">
        <v>18</v>
      </c>
      <c r="I15" s="4" t="s">
        <v>224</v>
      </c>
      <c r="J15" s="4" t="s">
        <v>18</v>
      </c>
      <c r="K15" s="6">
        <v>44793</v>
      </c>
      <c r="L15" s="4" t="s">
        <v>20</v>
      </c>
      <c r="M15" s="5" t="s">
        <v>225</v>
      </c>
      <c r="N15" s="4" t="str">
        <f>HYPERLINK("https://docs.wto.org/imrd/directdoc.asp?DDFDocuments/t/G/TBTN22/EU902.DOCX", "https://docs.wto.org/imrd/directdoc.asp?DDFDocuments/t/G/TBTN22/EU902.DOCX")</f>
        <v>https://docs.wto.org/imrd/directdoc.asp?DDFDocuments/t/G/TBTN22/EU902.DOCX</v>
      </c>
      <c r="O15" s="4"/>
      <c r="P15" t="str">
        <f>HYPERLINK("https://docs.wto.org/imrd/directdoc.asp?DDFDocuments/v/G/TBTN22/EU902.DOCX", "https://docs.wto.org/imrd/directdoc.asp?DDFDocuments/v/G/TBTN22/EU902.DOCX")</f>
        <v>https://docs.wto.org/imrd/directdoc.asp?DDFDocuments/v/G/TBTN22/EU902.DOCX</v>
      </c>
    </row>
    <row r="16" spans="1:16" ht="60">
      <c r="A16" s="7" t="s">
        <v>716</v>
      </c>
      <c r="B16" s="5" t="str">
        <f>HYPERLINK("https://epingalert.org/en/Search?viewData= G/TBT/N/EU/899"," G/TBT/N/EU/899")</f>
        <v xml:space="preserve"> G/TBT/N/EU/899</v>
      </c>
      <c r="C16" s="4" t="s">
        <v>186</v>
      </c>
      <c r="D16" s="6">
        <v>44727</v>
      </c>
      <c r="E16" s="5" t="s">
        <v>303</v>
      </c>
      <c r="F16" s="5" t="s">
        <v>304</v>
      </c>
      <c r="G16" s="4" t="s">
        <v>18</v>
      </c>
      <c r="H16" s="4" t="s">
        <v>18</v>
      </c>
      <c r="I16" s="4" t="s">
        <v>224</v>
      </c>
      <c r="J16" s="4" t="s">
        <v>18</v>
      </c>
      <c r="K16" s="6">
        <v>44787</v>
      </c>
      <c r="L16" s="4" t="s">
        <v>20</v>
      </c>
      <c r="M16" s="5" t="s">
        <v>305</v>
      </c>
      <c r="N16" s="4" t="str">
        <f>HYPERLINK("https://docs.wto.org/imrd/directdoc.asp?DDFDocuments/t/G/TBTN22/EU899.DOCX", "https://docs.wto.org/imrd/directdoc.asp?DDFDocuments/t/G/TBTN22/EU899.DOCX")</f>
        <v>https://docs.wto.org/imrd/directdoc.asp?DDFDocuments/t/G/TBTN22/EU899.DOCX</v>
      </c>
      <c r="O16" s="4" t="str">
        <f>HYPERLINK("https://docs.wto.org/imrd/directdoc.asp?DDFDocuments/u/G/TBTN22/EU899.DOCX", "https://docs.wto.org/imrd/directdoc.asp?DDFDocuments/u/G/TBTN22/EU899.DOCX")</f>
        <v>https://docs.wto.org/imrd/directdoc.asp?DDFDocuments/u/G/TBTN22/EU899.DOCX</v>
      </c>
      <c r="P16" t="str">
        <f>HYPERLINK("https://docs.wto.org/imrd/directdoc.asp?DDFDocuments/v/G/TBTN22/EU899.DOCX", "https://docs.wto.org/imrd/directdoc.asp?DDFDocuments/v/G/TBTN22/EU899.DOCX")</f>
        <v>https://docs.wto.org/imrd/directdoc.asp?DDFDocuments/v/G/TBTN22/EU899.DOCX</v>
      </c>
    </row>
    <row r="17" spans="1:16" ht="60">
      <c r="A17" s="7" t="s">
        <v>716</v>
      </c>
      <c r="B17" s="5" t="str">
        <f>HYPERLINK("https://epingalert.org/en/Search?viewData= G/TBT/N/EU/900"," G/TBT/N/EU/900")</f>
        <v xml:space="preserve"> G/TBT/N/EU/900</v>
      </c>
      <c r="C17" s="4" t="s">
        <v>186</v>
      </c>
      <c r="D17" s="6">
        <v>44727</v>
      </c>
      <c r="E17" s="5" t="s">
        <v>306</v>
      </c>
      <c r="F17" s="5" t="s">
        <v>307</v>
      </c>
      <c r="G17" s="4" t="s">
        <v>18</v>
      </c>
      <c r="H17" s="4" t="s">
        <v>18</v>
      </c>
      <c r="I17" s="4" t="s">
        <v>308</v>
      </c>
      <c r="J17" s="4" t="s">
        <v>18</v>
      </c>
      <c r="K17" s="6">
        <v>44787</v>
      </c>
      <c r="L17" s="4" t="s">
        <v>20</v>
      </c>
      <c r="M17" s="5" t="s">
        <v>309</v>
      </c>
      <c r="N17" s="4" t="str">
        <f>HYPERLINK("https://docs.wto.org/imrd/directdoc.asp?DDFDocuments/t/G/TBTN22/EU900.DOCX", "https://docs.wto.org/imrd/directdoc.asp?DDFDocuments/t/G/TBTN22/EU900.DOCX")</f>
        <v>https://docs.wto.org/imrd/directdoc.asp?DDFDocuments/t/G/TBTN22/EU900.DOCX</v>
      </c>
      <c r="O17" s="4" t="str">
        <f>HYPERLINK("https://docs.wto.org/imrd/directdoc.asp?DDFDocuments/u/G/TBTN22/EU900.DOCX", "https://docs.wto.org/imrd/directdoc.asp?DDFDocuments/u/G/TBTN22/EU900.DOCX")</f>
        <v>https://docs.wto.org/imrd/directdoc.asp?DDFDocuments/u/G/TBTN22/EU900.DOCX</v>
      </c>
      <c r="P17" t="str">
        <f>HYPERLINK("https://docs.wto.org/imrd/directdoc.asp?DDFDocuments/v/G/TBTN22/EU900.DOCX", "https://docs.wto.org/imrd/directdoc.asp?DDFDocuments/v/G/TBTN22/EU900.DOCX")</f>
        <v>https://docs.wto.org/imrd/directdoc.asp?DDFDocuments/v/G/TBTN22/EU900.DOCX</v>
      </c>
    </row>
    <row r="18" spans="1:16" ht="255">
      <c r="A18" s="7" t="s">
        <v>716</v>
      </c>
      <c r="B18" s="5" t="str">
        <f>HYPERLINK("https://epingalert.org/en/Search?viewData= G/TBT/N/EU/898"," G/TBT/N/EU/898")</f>
        <v xml:space="preserve"> G/TBT/N/EU/898</v>
      </c>
      <c r="C18" s="4" t="s">
        <v>186</v>
      </c>
      <c r="D18" s="6">
        <v>44727</v>
      </c>
      <c r="E18" s="5" t="s">
        <v>327</v>
      </c>
      <c r="F18" s="5" t="s">
        <v>328</v>
      </c>
      <c r="G18" s="4" t="s">
        <v>18</v>
      </c>
      <c r="H18" s="4" t="s">
        <v>18</v>
      </c>
      <c r="I18" s="4" t="s">
        <v>329</v>
      </c>
      <c r="J18" s="4" t="s">
        <v>18</v>
      </c>
      <c r="K18" s="6">
        <v>44787</v>
      </c>
      <c r="L18" s="4" t="s">
        <v>20</v>
      </c>
      <c r="M18" s="5" t="s">
        <v>330</v>
      </c>
      <c r="N18" s="4" t="str">
        <f>HYPERLINK("https://docs.wto.org/imrd/directdoc.asp?DDFDocuments/t/G/TBTN22/EU898.DOCX", "https://docs.wto.org/imrd/directdoc.asp?DDFDocuments/t/G/TBTN22/EU898.DOCX")</f>
        <v>https://docs.wto.org/imrd/directdoc.asp?DDFDocuments/t/G/TBTN22/EU898.DOCX</v>
      </c>
      <c r="O18" s="4" t="str">
        <f>HYPERLINK("https://docs.wto.org/imrd/directdoc.asp?DDFDocuments/u/G/TBTN22/EU898.DOCX", "https://docs.wto.org/imrd/directdoc.asp?DDFDocuments/u/G/TBTN22/EU898.DOCX")</f>
        <v>https://docs.wto.org/imrd/directdoc.asp?DDFDocuments/u/G/TBTN22/EU898.DOCX</v>
      </c>
      <c r="P18" t="str">
        <f>HYPERLINK("https://docs.wto.org/imrd/directdoc.asp?DDFDocuments/v/G/TBTN22/EU898.DOCX", "https://docs.wto.org/imrd/directdoc.asp?DDFDocuments/v/G/TBTN22/EU898.DOCX")</f>
        <v>https://docs.wto.org/imrd/directdoc.asp?DDFDocuments/v/G/TBTN22/EU898.DOCX</v>
      </c>
    </row>
    <row r="19" spans="1:16" ht="60">
      <c r="A19" s="2" t="s">
        <v>716</v>
      </c>
      <c r="B19" s="5" t="str">
        <f>HYPERLINK("https://epingalert.org/en/Search?viewData= G/TBT/N/EU/896"," G/TBT/N/EU/896")</f>
        <v xml:space="preserve"> G/TBT/N/EU/896</v>
      </c>
      <c r="C19" s="4" t="s">
        <v>186</v>
      </c>
      <c r="D19" s="6">
        <v>44720</v>
      </c>
      <c r="E19" s="5" t="s">
        <v>472</v>
      </c>
      <c r="F19" s="5" t="s">
        <v>473</v>
      </c>
      <c r="G19" s="4" t="s">
        <v>18</v>
      </c>
      <c r="H19" s="4" t="s">
        <v>474</v>
      </c>
      <c r="I19" s="4" t="s">
        <v>200</v>
      </c>
      <c r="J19" s="4" t="s">
        <v>18</v>
      </c>
      <c r="K19" s="6">
        <v>44780</v>
      </c>
      <c r="L19" s="4" t="s">
        <v>20</v>
      </c>
      <c r="M19" s="5" t="s">
        <v>475</v>
      </c>
      <c r="N19" s="4" t="str">
        <f>HYPERLINK("https://docs.wto.org/imrd/directdoc.asp?DDFDocuments/t/G/TBTN22/EU896.DOCX", "https://docs.wto.org/imrd/directdoc.asp?DDFDocuments/t/G/TBTN22/EU896.DOCX")</f>
        <v>https://docs.wto.org/imrd/directdoc.asp?DDFDocuments/t/G/TBTN22/EU896.DOCX</v>
      </c>
      <c r="O19" s="4" t="str">
        <f>HYPERLINK("https://docs.wto.org/imrd/directdoc.asp?DDFDocuments/u/G/TBTN22/EU896.DOCX", "https://docs.wto.org/imrd/directdoc.asp?DDFDocuments/u/G/TBTN22/EU896.DOCX")</f>
        <v>https://docs.wto.org/imrd/directdoc.asp?DDFDocuments/u/G/TBTN22/EU896.DOCX</v>
      </c>
      <c r="P19" t="str">
        <f>HYPERLINK("https://docs.wto.org/imrd/directdoc.asp?DDFDocuments/v/G/TBTN22/EU896.DOCX", "https://docs.wto.org/imrd/directdoc.asp?DDFDocuments/v/G/TBTN22/EU896.DOCX")</f>
        <v>https://docs.wto.org/imrd/directdoc.asp?DDFDocuments/v/G/TBTN22/EU896.DOCX</v>
      </c>
    </row>
    <row r="20" spans="1:16" ht="45">
      <c r="A20" s="7" t="s">
        <v>716</v>
      </c>
      <c r="B20" s="5" t="str">
        <f>HYPERLINK("https://epingalert.org/en/Search?viewData= G/TBT/N/EU/894"," G/TBT/N/EU/894")</f>
        <v xml:space="preserve"> G/TBT/N/EU/894</v>
      </c>
      <c r="C20" s="4" t="s">
        <v>186</v>
      </c>
      <c r="D20" s="6">
        <v>44713</v>
      </c>
      <c r="E20" s="5" t="s">
        <v>635</v>
      </c>
      <c r="F20" s="5" t="s">
        <v>636</v>
      </c>
      <c r="G20" s="4" t="s">
        <v>18</v>
      </c>
      <c r="H20" s="4" t="s">
        <v>637</v>
      </c>
      <c r="I20" s="4" t="s">
        <v>638</v>
      </c>
      <c r="J20" s="4" t="s">
        <v>18</v>
      </c>
      <c r="K20" s="6">
        <v>44773</v>
      </c>
      <c r="L20" s="4" t="s">
        <v>20</v>
      </c>
      <c r="M20" s="5" t="s">
        <v>639</v>
      </c>
      <c r="N20" s="4" t="str">
        <f>HYPERLINK("https://docs.wto.org/imrd/directdoc.asp?DDFDocuments/t/G/TBTN22/EU894.DOCX", "https://docs.wto.org/imrd/directdoc.asp?DDFDocuments/t/G/TBTN22/EU894.DOCX")</f>
        <v>https://docs.wto.org/imrd/directdoc.asp?DDFDocuments/t/G/TBTN22/EU894.DOCX</v>
      </c>
      <c r="O20" s="4" t="str">
        <f>HYPERLINK("https://docs.wto.org/imrd/directdoc.asp?DDFDocuments/u/G/TBTN22/EU894.DOCX", "https://docs.wto.org/imrd/directdoc.asp?DDFDocuments/u/G/TBTN22/EU894.DOCX")</f>
        <v>https://docs.wto.org/imrd/directdoc.asp?DDFDocuments/u/G/TBTN22/EU894.DOCX</v>
      </c>
      <c r="P20" t="str">
        <f>HYPERLINK("https://docs.wto.org/imrd/directdoc.asp?DDFDocuments/v/G/TBTN22/EU894.DOCX", "https://docs.wto.org/imrd/directdoc.asp?DDFDocuments/v/G/TBTN22/EU894.DOCX")</f>
        <v>https://docs.wto.org/imrd/directdoc.asp?DDFDocuments/v/G/TBTN22/EU894.DOCX</v>
      </c>
    </row>
    <row r="21" spans="1:16" ht="45">
      <c r="A21" s="7" t="s">
        <v>709</v>
      </c>
      <c r="B21" s="5" t="str">
        <f>HYPERLINK("https://epingalert.org/en/Search?viewData= G/TBT/N/EU/904"," G/TBT/N/EU/904")</f>
        <v xml:space="preserve"> G/TBT/N/EU/904</v>
      </c>
      <c r="C21" s="4" t="s">
        <v>186</v>
      </c>
      <c r="D21" s="6">
        <v>44734</v>
      </c>
      <c r="E21" s="5" t="s">
        <v>187</v>
      </c>
      <c r="F21" s="5" t="s">
        <v>188</v>
      </c>
      <c r="G21" s="4" t="s">
        <v>18</v>
      </c>
      <c r="H21" s="4" t="s">
        <v>18</v>
      </c>
      <c r="I21" s="4" t="s">
        <v>189</v>
      </c>
      <c r="J21" s="4" t="s">
        <v>90</v>
      </c>
      <c r="K21" s="6">
        <v>44794</v>
      </c>
      <c r="L21" s="4" t="s">
        <v>20</v>
      </c>
      <c r="M21" s="5" t="s">
        <v>190</v>
      </c>
      <c r="N21" s="4" t="str">
        <f>HYPERLINK("https://docs.wto.org/imrd/directdoc.asp?DDFDocuments/t/G/TBTN22/EU904.DOCX", "https://docs.wto.org/imrd/directdoc.asp?DDFDocuments/t/G/TBTN22/EU904.DOCX")</f>
        <v>https://docs.wto.org/imrd/directdoc.asp?DDFDocuments/t/G/TBTN22/EU904.DOCX</v>
      </c>
      <c r="O21" s="4"/>
    </row>
    <row r="22" spans="1:16" ht="135">
      <c r="A22" s="2" t="s">
        <v>743</v>
      </c>
      <c r="B22" s="5" t="str">
        <f>HYPERLINK("https://epingalert.org/en/Search?viewData= G/TBT/N/TZA/798"," G/TBT/N/TZA/798")</f>
        <v xml:space="preserve"> G/TBT/N/TZA/798</v>
      </c>
      <c r="C22" s="4" t="s">
        <v>333</v>
      </c>
      <c r="D22" s="6">
        <v>44725</v>
      </c>
      <c r="E22" s="5" t="s">
        <v>366</v>
      </c>
      <c r="F22" s="5" t="s">
        <v>367</v>
      </c>
      <c r="G22" s="4" t="s">
        <v>368</v>
      </c>
      <c r="H22" s="4" t="s">
        <v>369</v>
      </c>
      <c r="I22" s="4" t="s">
        <v>370</v>
      </c>
      <c r="J22" s="4" t="s">
        <v>18</v>
      </c>
      <c r="K22" s="6">
        <v>44785</v>
      </c>
      <c r="L22" s="4" t="s">
        <v>20</v>
      </c>
      <c r="M22" s="5" t="s">
        <v>371</v>
      </c>
      <c r="N22" s="4" t="str">
        <f>HYPERLINK("https://docs.wto.org/imrd/directdoc.asp?DDFDocuments/t/G/TBTN22/TZA798.DOCX", "https://docs.wto.org/imrd/directdoc.asp?DDFDocuments/t/G/TBTN22/TZA798.DOCX")</f>
        <v>https://docs.wto.org/imrd/directdoc.asp?DDFDocuments/t/G/TBTN22/TZA798.DOCX</v>
      </c>
      <c r="O22" s="4" t="str">
        <f>HYPERLINK("https://docs.wto.org/imrd/directdoc.asp?DDFDocuments/u/G/TBTN22/TZA798.DOCX", "https://docs.wto.org/imrd/directdoc.asp?DDFDocuments/u/G/TBTN22/TZA798.DOCX")</f>
        <v>https://docs.wto.org/imrd/directdoc.asp?DDFDocuments/u/G/TBTN22/TZA798.DOCX</v>
      </c>
      <c r="P22" t="str">
        <f>HYPERLINK("https://docs.wto.org/imrd/directdoc.asp?DDFDocuments/v/G/TBTN22/TZA798.DOCX", "https://docs.wto.org/imrd/directdoc.asp?DDFDocuments/v/G/TBTN22/TZA798.DOCX")</f>
        <v>https://docs.wto.org/imrd/directdoc.asp?DDFDocuments/v/G/TBTN22/TZA798.DOCX</v>
      </c>
    </row>
    <row r="23" spans="1:16" ht="120">
      <c r="A23" s="2" t="s">
        <v>744</v>
      </c>
      <c r="B23" s="5" t="str">
        <f>HYPERLINK("https://epingalert.org/en/Search?viewData= G/TBT/N/TZA/797"," G/TBT/N/TZA/797")</f>
        <v xml:space="preserve"> G/TBT/N/TZA/797</v>
      </c>
      <c r="C23" s="4" t="s">
        <v>333</v>
      </c>
      <c r="D23" s="6">
        <v>44725</v>
      </c>
      <c r="E23" s="5" t="s">
        <v>378</v>
      </c>
      <c r="F23" s="5" t="s">
        <v>379</v>
      </c>
      <c r="G23" s="4" t="s">
        <v>368</v>
      </c>
      <c r="H23" s="4" t="s">
        <v>369</v>
      </c>
      <c r="I23" s="4" t="s">
        <v>370</v>
      </c>
      <c r="J23" s="4" t="s">
        <v>18</v>
      </c>
      <c r="K23" s="6">
        <v>44785</v>
      </c>
      <c r="L23" s="4" t="s">
        <v>20</v>
      </c>
      <c r="M23" s="5" t="s">
        <v>380</v>
      </c>
      <c r="N23" s="4" t="str">
        <f>HYPERLINK("https://docs.wto.org/imrd/directdoc.asp?DDFDocuments/t/G/TBTN22/TZA797.DOCX", "https://docs.wto.org/imrd/directdoc.asp?DDFDocuments/t/G/TBTN22/TZA797.DOCX")</f>
        <v>https://docs.wto.org/imrd/directdoc.asp?DDFDocuments/t/G/TBTN22/TZA797.DOCX</v>
      </c>
      <c r="O23" s="4" t="str">
        <f>HYPERLINK("https://docs.wto.org/imrd/directdoc.asp?DDFDocuments/u/G/TBTN22/TZA797.DOCX", "https://docs.wto.org/imrd/directdoc.asp?DDFDocuments/u/G/TBTN22/TZA797.DOCX")</f>
        <v>https://docs.wto.org/imrd/directdoc.asp?DDFDocuments/u/G/TBTN22/TZA797.DOCX</v>
      </c>
      <c r="P23" t="str">
        <f>HYPERLINK("https://docs.wto.org/imrd/directdoc.asp?DDFDocuments/v/G/TBTN22/TZA797.DOCX", "https://docs.wto.org/imrd/directdoc.asp?DDFDocuments/v/G/TBTN22/TZA797.DOCX")</f>
        <v>https://docs.wto.org/imrd/directdoc.asp?DDFDocuments/v/G/TBTN22/TZA797.DOCX</v>
      </c>
    </row>
    <row r="24" spans="1:16" ht="135">
      <c r="A24" s="7" t="s">
        <v>743</v>
      </c>
      <c r="B24" s="5" t="str">
        <f>HYPERLINK("https://epingalert.org/en/Search?viewData= G/TBT/N/TZA/795"," G/TBT/N/TZA/795")</f>
        <v xml:space="preserve"> G/TBT/N/TZA/795</v>
      </c>
      <c r="C24" s="4" t="s">
        <v>333</v>
      </c>
      <c r="D24" s="6">
        <v>44722</v>
      </c>
      <c r="E24" s="5" t="s">
        <v>414</v>
      </c>
      <c r="F24" s="5" t="s">
        <v>415</v>
      </c>
      <c r="G24" s="4" t="s">
        <v>368</v>
      </c>
      <c r="H24" s="4" t="s">
        <v>369</v>
      </c>
      <c r="I24" s="4" t="s">
        <v>370</v>
      </c>
      <c r="J24" s="4" t="s">
        <v>33</v>
      </c>
      <c r="K24" s="6">
        <v>44782</v>
      </c>
      <c r="L24" s="4" t="s">
        <v>20</v>
      </c>
      <c r="M24" s="5" t="s">
        <v>416</v>
      </c>
      <c r="N24" s="4" t="str">
        <f>HYPERLINK("https://docs.wto.org/imrd/directdoc.asp?DDFDocuments/t/G/TBTN22/TZA795.DOCX", "https://docs.wto.org/imrd/directdoc.asp?DDFDocuments/t/G/TBTN22/TZA795.DOCX")</f>
        <v>https://docs.wto.org/imrd/directdoc.asp?DDFDocuments/t/G/TBTN22/TZA795.DOCX</v>
      </c>
      <c r="O24" s="4" t="str">
        <f>HYPERLINK("https://docs.wto.org/imrd/directdoc.asp?DDFDocuments/u/G/TBTN22/TZA795.DOCX", "https://docs.wto.org/imrd/directdoc.asp?DDFDocuments/u/G/TBTN22/TZA795.DOCX")</f>
        <v>https://docs.wto.org/imrd/directdoc.asp?DDFDocuments/u/G/TBTN22/TZA795.DOCX</v>
      </c>
      <c r="P24" t="str">
        <f>HYPERLINK("https://docs.wto.org/imrd/directdoc.asp?DDFDocuments/v/G/TBTN22/TZA795.DOCX", "https://docs.wto.org/imrd/directdoc.asp?DDFDocuments/v/G/TBTN22/TZA795.DOCX")</f>
        <v>https://docs.wto.org/imrd/directdoc.asp?DDFDocuments/v/G/TBTN22/TZA795.DOCX</v>
      </c>
    </row>
    <row r="25" spans="1:16" ht="135">
      <c r="A25" s="7" t="s">
        <v>743</v>
      </c>
      <c r="B25" s="5" t="str">
        <f>HYPERLINK("https://epingalert.org/en/Search?viewData= G/TBT/N/TZA/796"," G/TBT/N/TZA/796")</f>
        <v xml:space="preserve"> G/TBT/N/TZA/796</v>
      </c>
      <c r="C25" s="4" t="s">
        <v>333</v>
      </c>
      <c r="D25" s="6">
        <v>44722</v>
      </c>
      <c r="E25" s="5" t="s">
        <v>417</v>
      </c>
      <c r="F25" s="5" t="s">
        <v>418</v>
      </c>
      <c r="G25" s="4" t="s">
        <v>368</v>
      </c>
      <c r="H25" s="4" t="s">
        <v>369</v>
      </c>
      <c r="I25" s="4" t="s">
        <v>370</v>
      </c>
      <c r="J25" s="4" t="s">
        <v>18</v>
      </c>
      <c r="K25" s="6">
        <v>44782</v>
      </c>
      <c r="L25" s="4" t="s">
        <v>20</v>
      </c>
      <c r="M25" s="5" t="s">
        <v>419</v>
      </c>
      <c r="N25" s="4" t="str">
        <f>HYPERLINK("https://docs.wto.org/imrd/directdoc.asp?DDFDocuments/t/G/TBTN22/TZA796.DOCX", "https://docs.wto.org/imrd/directdoc.asp?DDFDocuments/t/G/TBTN22/TZA796.DOCX")</f>
        <v>https://docs.wto.org/imrd/directdoc.asp?DDFDocuments/t/G/TBTN22/TZA796.DOCX</v>
      </c>
      <c r="O25" s="4" t="str">
        <f>HYPERLINK("https://docs.wto.org/imrd/directdoc.asp?DDFDocuments/u/G/TBTN22/TZA796.DOCX", "https://docs.wto.org/imrd/directdoc.asp?DDFDocuments/u/G/TBTN22/TZA796.DOCX")</f>
        <v>https://docs.wto.org/imrd/directdoc.asp?DDFDocuments/u/G/TBTN22/TZA796.DOCX</v>
      </c>
      <c r="P25" t="str">
        <f>HYPERLINK("https://docs.wto.org/imrd/directdoc.asp?DDFDocuments/v/G/TBTN22/TZA796.DOCX", "https://docs.wto.org/imrd/directdoc.asp?DDFDocuments/v/G/TBTN22/TZA796.DOCX")</f>
        <v>https://docs.wto.org/imrd/directdoc.asp?DDFDocuments/v/G/TBTN22/TZA796.DOCX</v>
      </c>
    </row>
    <row r="26" spans="1:16" ht="135">
      <c r="A26" s="7" t="s">
        <v>743</v>
      </c>
      <c r="B26" s="5" t="str">
        <f>HYPERLINK("https://epingalert.org/en/Search?viewData= G/TBT/N/TZA/794"," G/TBT/N/TZA/794")</f>
        <v xml:space="preserve"> G/TBT/N/TZA/794</v>
      </c>
      <c r="C26" s="4" t="s">
        <v>333</v>
      </c>
      <c r="D26" s="6">
        <v>44722</v>
      </c>
      <c r="E26" s="5" t="s">
        <v>420</v>
      </c>
      <c r="F26" s="5" t="s">
        <v>421</v>
      </c>
      <c r="G26" s="4" t="s">
        <v>368</v>
      </c>
      <c r="H26" s="4" t="s">
        <v>369</v>
      </c>
      <c r="I26" s="4" t="s">
        <v>370</v>
      </c>
      <c r="J26" s="4" t="s">
        <v>18</v>
      </c>
      <c r="K26" s="6">
        <v>44782</v>
      </c>
      <c r="L26" s="4" t="s">
        <v>20</v>
      </c>
      <c r="M26" s="5" t="s">
        <v>422</v>
      </c>
      <c r="N26" s="4" t="str">
        <f>HYPERLINK("https://docs.wto.org/imrd/directdoc.asp?DDFDocuments/t/G/TBTN22/TZA794.DOCX", "https://docs.wto.org/imrd/directdoc.asp?DDFDocuments/t/G/TBTN22/TZA794.DOCX")</f>
        <v>https://docs.wto.org/imrd/directdoc.asp?DDFDocuments/t/G/TBTN22/TZA794.DOCX</v>
      </c>
      <c r="O26" s="4" t="str">
        <f>HYPERLINK("https://docs.wto.org/imrd/directdoc.asp?DDFDocuments/u/G/TBTN22/TZA794.DOCX", "https://docs.wto.org/imrd/directdoc.asp?DDFDocuments/u/G/TBTN22/TZA794.DOCX")</f>
        <v>https://docs.wto.org/imrd/directdoc.asp?DDFDocuments/u/G/TBTN22/TZA794.DOCX</v>
      </c>
      <c r="P26" t="str">
        <f>HYPERLINK("https://docs.wto.org/imrd/directdoc.asp?DDFDocuments/v/G/TBTN22/TZA794.DOCX", "https://docs.wto.org/imrd/directdoc.asp?DDFDocuments/v/G/TBTN22/TZA794.DOCX")</f>
        <v>https://docs.wto.org/imrd/directdoc.asp?DDFDocuments/v/G/TBTN22/TZA794.DOCX</v>
      </c>
    </row>
    <row r="27" spans="1:16" ht="60">
      <c r="A27" s="7" t="s">
        <v>907</v>
      </c>
      <c r="B27" s="5" t="str">
        <f>HYPERLINK("https://epingalert.org/en/Search?viewData= G/TBT/N/BWA/160"," G/TBT/N/BWA/160")</f>
        <v xml:space="preserve"> G/TBT/N/BWA/160</v>
      </c>
      <c r="C27" s="4" t="s">
        <v>551</v>
      </c>
      <c r="D27" s="6">
        <v>44713</v>
      </c>
      <c r="E27" s="5" t="s">
        <v>670</v>
      </c>
      <c r="F27" s="5" t="s">
        <v>671</v>
      </c>
      <c r="G27" s="4" t="s">
        <v>18</v>
      </c>
      <c r="H27" s="4" t="s">
        <v>672</v>
      </c>
      <c r="I27" s="4" t="s">
        <v>673</v>
      </c>
      <c r="J27" s="4" t="s">
        <v>18</v>
      </c>
      <c r="K27" s="6">
        <v>44773</v>
      </c>
      <c r="L27" s="4" t="s">
        <v>20</v>
      </c>
      <c r="M27" s="4"/>
      <c r="N27" s="4" t="str">
        <f>HYPERLINK("https://docs.wto.org/imrd/directdoc.asp?DDFDocuments/t/G/TBTN22/BWA160.DOCX", "https://docs.wto.org/imrd/directdoc.asp?DDFDocuments/t/G/TBTN22/BWA160.DOCX")</f>
        <v>https://docs.wto.org/imrd/directdoc.asp?DDFDocuments/t/G/TBTN22/BWA160.DOCX</v>
      </c>
      <c r="O27" s="4" t="str">
        <f>HYPERLINK("https://docs.wto.org/imrd/directdoc.asp?DDFDocuments/u/G/TBTN22/BWA160.DOCX", "https://docs.wto.org/imrd/directdoc.asp?DDFDocuments/u/G/TBTN22/BWA160.DOCX")</f>
        <v>https://docs.wto.org/imrd/directdoc.asp?DDFDocuments/u/G/TBTN22/BWA160.DOCX</v>
      </c>
      <c r="P27" t="str">
        <f>HYPERLINK("https://docs.wto.org/imrd/directdoc.asp?DDFDocuments/v/G/TBTN22/BWA160.DOCX", "https://docs.wto.org/imrd/directdoc.asp?DDFDocuments/v/G/TBTN22/BWA160.DOCX")</f>
        <v>https://docs.wto.org/imrd/directdoc.asp?DDFDocuments/v/G/TBTN22/BWA160.DOCX</v>
      </c>
    </row>
    <row r="28" spans="1:16" ht="60">
      <c r="A28" s="2" t="s">
        <v>772</v>
      </c>
      <c r="B28" s="5" t="str">
        <f>HYPERLINK("https://epingalert.org/en/Search?viewData= G/TBT/N/TPKM/493"," G/TBT/N/TPKM/493")</f>
        <v xml:space="preserve"> G/TBT/N/TPKM/493</v>
      </c>
      <c r="C28" s="4" t="s">
        <v>240</v>
      </c>
      <c r="D28" s="6">
        <v>44715</v>
      </c>
      <c r="E28" s="5" t="s">
        <v>524</v>
      </c>
      <c r="F28" s="5" t="s">
        <v>525</v>
      </c>
      <c r="G28" s="4" t="s">
        <v>526</v>
      </c>
      <c r="H28" s="4" t="s">
        <v>318</v>
      </c>
      <c r="I28" s="4" t="s">
        <v>360</v>
      </c>
      <c r="J28" s="4" t="s">
        <v>205</v>
      </c>
      <c r="K28" s="6">
        <v>44775</v>
      </c>
      <c r="L28" s="4" t="s">
        <v>20</v>
      </c>
      <c r="M28" s="5" t="s">
        <v>527</v>
      </c>
      <c r="N28" s="4" t="str">
        <f>HYPERLINK("https://docs.wto.org/imrd/directdoc.asp?DDFDocuments/t/G/TBTN22/TPKM493.DOCX", "https://docs.wto.org/imrd/directdoc.asp?DDFDocuments/t/G/TBTN22/TPKM493.DOCX")</f>
        <v>https://docs.wto.org/imrd/directdoc.asp?DDFDocuments/t/G/TBTN22/TPKM493.DOCX</v>
      </c>
      <c r="O28" s="4" t="str">
        <f>HYPERLINK("https://docs.wto.org/imrd/directdoc.asp?DDFDocuments/u/G/TBTN22/TPKM493.DOCX", "https://docs.wto.org/imrd/directdoc.asp?DDFDocuments/u/G/TBTN22/TPKM493.DOCX")</f>
        <v>https://docs.wto.org/imrd/directdoc.asp?DDFDocuments/u/G/TBTN22/TPKM493.DOCX</v>
      </c>
      <c r="P28" t="str">
        <f>HYPERLINK("https://docs.wto.org/imrd/directdoc.asp?DDFDocuments/v/G/TBTN22/TPKM493.DOCX", "https://docs.wto.org/imrd/directdoc.asp?DDFDocuments/v/G/TBTN22/TPKM493.DOCX")</f>
        <v>https://docs.wto.org/imrd/directdoc.asp?DDFDocuments/v/G/TBTN22/TPKM493.DOCX</v>
      </c>
    </row>
    <row r="29" spans="1:16" ht="30">
      <c r="A29" s="7" t="s">
        <v>753</v>
      </c>
      <c r="B29" s="5" t="str">
        <f>HYPERLINK("https://epingalert.org/en/Search?viewData= G/TBT/N/SVN/118"," G/TBT/N/SVN/118")</f>
        <v xml:space="preserve"> G/TBT/N/SVN/118</v>
      </c>
      <c r="C29" s="4" t="s">
        <v>432</v>
      </c>
      <c r="D29" s="6">
        <v>44721</v>
      </c>
      <c r="E29" s="5" t="s">
        <v>433</v>
      </c>
      <c r="F29" s="5" t="s">
        <v>434</v>
      </c>
      <c r="G29" s="4" t="s">
        <v>18</v>
      </c>
      <c r="H29" s="4" t="s">
        <v>435</v>
      </c>
      <c r="I29" s="4" t="s">
        <v>49</v>
      </c>
      <c r="J29" s="4" t="s">
        <v>18</v>
      </c>
      <c r="K29" s="6">
        <v>44781</v>
      </c>
      <c r="L29" s="4" t="s">
        <v>20</v>
      </c>
      <c r="M29" s="5" t="s">
        <v>436</v>
      </c>
      <c r="N29" s="4" t="str">
        <f>HYPERLINK("https://docs.wto.org/imrd/directdoc.asp?DDFDocuments/t/G/TBTN22/SVN118.DOCX", "https://docs.wto.org/imrd/directdoc.asp?DDFDocuments/t/G/TBTN22/SVN118.DOCX")</f>
        <v>https://docs.wto.org/imrd/directdoc.asp?DDFDocuments/t/G/TBTN22/SVN118.DOCX</v>
      </c>
      <c r="O29" s="4" t="str">
        <f>HYPERLINK("https://docs.wto.org/imrd/directdoc.asp?DDFDocuments/u/G/TBTN22/SVN118.DOCX", "https://docs.wto.org/imrd/directdoc.asp?DDFDocuments/u/G/TBTN22/SVN118.DOCX")</f>
        <v>https://docs.wto.org/imrd/directdoc.asp?DDFDocuments/u/G/TBTN22/SVN118.DOCX</v>
      </c>
      <c r="P29" t="str">
        <f>HYPERLINK("https://docs.wto.org/imrd/directdoc.asp?DDFDocuments/v/G/TBTN22/SVN118.DOCX", "https://docs.wto.org/imrd/directdoc.asp?DDFDocuments/v/G/TBTN22/SVN118.DOCX")</f>
        <v>https://docs.wto.org/imrd/directdoc.asp?DDFDocuments/v/G/TBTN22/SVN118.DOCX</v>
      </c>
    </row>
    <row r="30" spans="1:16" ht="150">
      <c r="A30" s="7" t="s">
        <v>682</v>
      </c>
      <c r="B30" s="5" t="str">
        <f>HYPERLINK("https://epingalert.org/en/Search?viewData= G/TBT/N/CHL/599"," G/TBT/N/CHL/599")</f>
        <v xml:space="preserve"> G/TBT/N/CHL/599</v>
      </c>
      <c r="C30" s="4" t="s">
        <v>46</v>
      </c>
      <c r="D30" s="6">
        <v>44736</v>
      </c>
      <c r="E30" s="5" t="s">
        <v>47</v>
      </c>
      <c r="F30" s="5" t="s">
        <v>48</v>
      </c>
      <c r="G30" s="4" t="s">
        <v>18</v>
      </c>
      <c r="H30" s="4" t="s">
        <v>18</v>
      </c>
      <c r="I30" s="4" t="s">
        <v>49</v>
      </c>
      <c r="J30" s="4" t="s">
        <v>18</v>
      </c>
      <c r="K30" s="6">
        <v>44796</v>
      </c>
      <c r="L30" s="4" t="s">
        <v>20</v>
      </c>
      <c r="M30" s="5" t="s">
        <v>50</v>
      </c>
      <c r="N30" s="4"/>
      <c r="O30" s="4"/>
      <c r="P30" t="str">
        <f>HYPERLINK("https://docs.wto.org/imrd/directdoc.asp?DDFDocuments/v/G/TBTN22/CHL599.DOCX", "https://docs.wto.org/imrd/directdoc.asp?DDFDocuments/v/G/TBTN22/CHL599.DOCX")</f>
        <v>https://docs.wto.org/imrd/directdoc.asp?DDFDocuments/v/G/TBTN22/CHL599.DOCX</v>
      </c>
    </row>
    <row r="31" spans="1:16" ht="90">
      <c r="A31" s="7" t="s">
        <v>715</v>
      </c>
      <c r="B31" s="5" t="str">
        <f>HYPERLINK("https://epingalert.org/en/Search?viewData= G/TBT/N/BRA/1406"," G/TBT/N/BRA/1406")</f>
        <v xml:space="preserve"> G/TBT/N/BRA/1406</v>
      </c>
      <c r="C31" s="4" t="s">
        <v>215</v>
      </c>
      <c r="D31" s="6">
        <v>44733</v>
      </c>
      <c r="E31" s="5" t="s">
        <v>216</v>
      </c>
      <c r="F31" s="5" t="s">
        <v>217</v>
      </c>
      <c r="G31" s="4" t="s">
        <v>218</v>
      </c>
      <c r="H31" s="4" t="s">
        <v>219</v>
      </c>
      <c r="I31" s="4" t="s">
        <v>220</v>
      </c>
      <c r="J31" s="4" t="s">
        <v>18</v>
      </c>
      <c r="K31" s="6">
        <v>44784</v>
      </c>
      <c r="L31" s="4" t="s">
        <v>20</v>
      </c>
      <c r="M31" s="5" t="s">
        <v>221</v>
      </c>
      <c r="N31" s="4" t="str">
        <f>HYPERLINK("https://docs.wto.org/imrd/directdoc.asp?DDFDocuments/t/G/TBTN22/BRA1406.DOCX", "https://docs.wto.org/imrd/directdoc.asp?DDFDocuments/t/G/TBTN22/BRA1406.DOCX")</f>
        <v>https://docs.wto.org/imrd/directdoc.asp?DDFDocuments/t/G/TBTN22/BRA1406.DOCX</v>
      </c>
      <c r="O31" s="4"/>
    </row>
    <row r="32" spans="1:16" ht="90">
      <c r="A32" s="2" t="s">
        <v>715</v>
      </c>
      <c r="B32" s="5" t="str">
        <f>HYPERLINK("https://epingalert.org/en/Search?viewData= G/TBT/N/BRA/1400"," G/TBT/N/BRA/1400")</f>
        <v xml:space="preserve"> G/TBT/N/BRA/1400</v>
      </c>
      <c r="C32" s="4" t="s">
        <v>215</v>
      </c>
      <c r="D32" s="6">
        <v>44714</v>
      </c>
      <c r="E32" s="5" t="s">
        <v>595</v>
      </c>
      <c r="F32" s="5" t="s">
        <v>596</v>
      </c>
      <c r="G32" s="4" t="s">
        <v>218</v>
      </c>
      <c r="H32" s="4" t="s">
        <v>219</v>
      </c>
      <c r="I32" s="4" t="s">
        <v>567</v>
      </c>
      <c r="J32" s="4" t="s">
        <v>18</v>
      </c>
      <c r="K32" s="6">
        <v>44765</v>
      </c>
      <c r="L32" s="4" t="s">
        <v>20</v>
      </c>
      <c r="M32" s="5" t="s">
        <v>597</v>
      </c>
      <c r="N32" s="4" t="str">
        <f>HYPERLINK("https://docs.wto.org/imrd/directdoc.asp?DDFDocuments/t/G/TBTN22/BRA1400.DOCX", "https://docs.wto.org/imrd/directdoc.asp?DDFDocuments/t/G/TBTN22/BRA1400.DOCX")</f>
        <v>https://docs.wto.org/imrd/directdoc.asp?DDFDocuments/t/G/TBTN22/BRA1400.DOCX</v>
      </c>
      <c r="O32" s="4" t="str">
        <f>HYPERLINK("https://docs.wto.org/imrd/directdoc.asp?DDFDocuments/u/G/TBTN22/BRA1400.DOCX", "https://docs.wto.org/imrd/directdoc.asp?DDFDocuments/u/G/TBTN22/BRA1400.DOCX")</f>
        <v>https://docs.wto.org/imrd/directdoc.asp?DDFDocuments/u/G/TBTN22/BRA1400.DOCX</v>
      </c>
      <c r="P32" t="str">
        <f>HYPERLINK("https://docs.wto.org/imrd/directdoc.asp?DDFDocuments/v/G/TBTN22/BRA1400.DOCX", "https://docs.wto.org/imrd/directdoc.asp?DDFDocuments/v/G/TBTN22/BRA1400.DOCX")</f>
        <v>https://docs.wto.org/imrd/directdoc.asp?DDFDocuments/v/G/TBTN22/BRA1400.DOCX</v>
      </c>
    </row>
    <row r="33" spans="1:16" ht="105">
      <c r="A33" s="2" t="s">
        <v>771</v>
      </c>
      <c r="B33" s="5" t="str">
        <f>HYPERLINK("https://epingalert.org/en/Search?viewData= G/TBT/N/BRA/1404"," G/TBT/N/BRA/1404")</f>
        <v xml:space="preserve"> G/TBT/N/BRA/1404</v>
      </c>
      <c r="C33" s="4" t="s">
        <v>215</v>
      </c>
      <c r="D33" s="6">
        <v>44715</v>
      </c>
      <c r="E33" s="5" t="s">
        <v>522</v>
      </c>
      <c r="F33" s="5" t="s">
        <v>523</v>
      </c>
      <c r="G33" s="4" t="s">
        <v>218</v>
      </c>
      <c r="H33" s="4" t="s">
        <v>219</v>
      </c>
      <c r="I33" s="4" t="s">
        <v>220</v>
      </c>
      <c r="J33" s="4" t="s">
        <v>18</v>
      </c>
      <c r="K33" s="6">
        <v>44771</v>
      </c>
      <c r="L33" s="4" t="s">
        <v>20</v>
      </c>
      <c r="M33" s="5" t="s">
        <v>221</v>
      </c>
      <c r="N33" s="4" t="str">
        <f>HYPERLINK("https://docs.wto.org/imrd/directdoc.asp?DDFDocuments/t/G/TBTN22/BRA1404.DOCX", "https://docs.wto.org/imrd/directdoc.asp?DDFDocuments/t/G/TBTN22/BRA1404.DOCX")</f>
        <v>https://docs.wto.org/imrd/directdoc.asp?DDFDocuments/t/G/TBTN22/BRA1404.DOCX</v>
      </c>
      <c r="O33" s="4" t="str">
        <f>HYPERLINK("https://docs.wto.org/imrd/directdoc.asp?DDFDocuments/u/G/TBTN22/BRA1404.DOCX", "https://docs.wto.org/imrd/directdoc.asp?DDFDocuments/u/G/TBTN22/BRA1404.DOCX")</f>
        <v>https://docs.wto.org/imrd/directdoc.asp?DDFDocuments/u/G/TBTN22/BRA1404.DOCX</v>
      </c>
      <c r="P33" t="str">
        <f>HYPERLINK("https://docs.wto.org/imrd/directdoc.asp?DDFDocuments/v/G/TBTN22/BRA1404.DOCX", "https://docs.wto.org/imrd/directdoc.asp?DDFDocuments/v/G/TBTN22/BRA1404.DOCX")</f>
        <v>https://docs.wto.org/imrd/directdoc.asp?DDFDocuments/v/G/TBTN22/BRA1404.DOCX</v>
      </c>
    </row>
    <row r="34" spans="1:16" ht="210">
      <c r="A34" s="2" t="s">
        <v>757</v>
      </c>
      <c r="B34" s="5" t="str">
        <f>HYPERLINK("https://epingalert.org/en/Search?viewData= G/TBT/N/TTO/133"," G/TBT/N/TTO/133")</f>
        <v xml:space="preserve"> G/TBT/N/TTO/133</v>
      </c>
      <c r="C34" s="4" t="s">
        <v>451</v>
      </c>
      <c r="D34" s="6">
        <v>44720</v>
      </c>
      <c r="E34" s="5" t="s">
        <v>452</v>
      </c>
      <c r="F34" s="5" t="s">
        <v>453</v>
      </c>
      <c r="G34" s="4" t="s">
        <v>454</v>
      </c>
      <c r="H34" s="4" t="s">
        <v>455</v>
      </c>
      <c r="I34" s="4" t="s">
        <v>456</v>
      </c>
      <c r="J34" s="4" t="s">
        <v>18</v>
      </c>
      <c r="K34" s="6">
        <v>44780</v>
      </c>
      <c r="L34" s="4" t="s">
        <v>20</v>
      </c>
      <c r="M34" s="5" t="s">
        <v>457</v>
      </c>
      <c r="N34" s="4" t="str">
        <f>HYPERLINK("https://docs.wto.org/imrd/directdoc.asp?DDFDocuments/t/G/TBTN22/TTO133.DOCX", "https://docs.wto.org/imrd/directdoc.asp?DDFDocuments/t/G/TBTN22/TTO133.DOCX")</f>
        <v>https://docs.wto.org/imrd/directdoc.asp?DDFDocuments/t/G/TBTN22/TTO133.DOCX</v>
      </c>
      <c r="O34" s="4" t="str">
        <f>HYPERLINK("https://docs.wto.org/imrd/directdoc.asp?DDFDocuments/u/G/TBTN22/TTO133.DOCX", "https://docs.wto.org/imrd/directdoc.asp?DDFDocuments/u/G/TBTN22/TTO133.DOCX")</f>
        <v>https://docs.wto.org/imrd/directdoc.asp?DDFDocuments/u/G/TBTN22/TTO133.DOCX</v>
      </c>
      <c r="P34" t="str">
        <f>HYPERLINK("https://docs.wto.org/imrd/directdoc.asp?DDFDocuments/v/G/TBTN22/TTO133.DOCX", "https://docs.wto.org/imrd/directdoc.asp?DDFDocuments/v/G/TBTN22/TTO133.DOCX")</f>
        <v>https://docs.wto.org/imrd/directdoc.asp?DDFDocuments/v/G/TBTN22/TTO133.DOCX</v>
      </c>
    </row>
    <row r="35" spans="1:16" ht="45">
      <c r="A35" s="7" t="s">
        <v>711</v>
      </c>
      <c r="B35" s="5" t="str">
        <f>HYPERLINK("https://epingalert.org/en/Search?viewData= G/TBT/N/EU/903"," G/TBT/N/EU/903")</f>
        <v xml:space="preserve"> G/TBT/N/EU/903</v>
      </c>
      <c r="C35" s="4" t="s">
        <v>186</v>
      </c>
      <c r="D35" s="6">
        <v>44734</v>
      </c>
      <c r="E35" s="5" t="s">
        <v>197</v>
      </c>
      <c r="F35" s="5" t="s">
        <v>198</v>
      </c>
      <c r="G35" s="4" t="s">
        <v>18</v>
      </c>
      <c r="H35" s="4" t="s">
        <v>199</v>
      </c>
      <c r="I35" s="4" t="s">
        <v>200</v>
      </c>
      <c r="J35" s="4" t="s">
        <v>18</v>
      </c>
      <c r="K35" s="6">
        <v>44794</v>
      </c>
      <c r="L35" s="4" t="s">
        <v>20</v>
      </c>
      <c r="M35" s="5" t="s">
        <v>201</v>
      </c>
      <c r="N35" s="4" t="str">
        <f>HYPERLINK("https://docs.wto.org/imrd/directdoc.asp?DDFDocuments/t/G/TBTN22/EU903.DOCX", "https://docs.wto.org/imrd/directdoc.asp?DDFDocuments/t/G/TBTN22/EU903.DOCX")</f>
        <v>https://docs.wto.org/imrd/directdoc.asp?DDFDocuments/t/G/TBTN22/EU903.DOCX</v>
      </c>
      <c r="O35" s="4"/>
    </row>
    <row r="36" spans="1:16" ht="270">
      <c r="A36" s="7" t="s">
        <v>900</v>
      </c>
      <c r="B36" s="5" t="str">
        <f>HYPERLINK("https://epingalert.org/en/Search?viewData= G/TBT/N/ESP/46"," G/TBT/N/ESP/46")</f>
        <v xml:space="preserve"> G/TBT/N/ESP/46</v>
      </c>
      <c r="C36" s="4" t="s">
        <v>283</v>
      </c>
      <c r="D36" s="6">
        <v>44713</v>
      </c>
      <c r="E36" s="5" t="s">
        <v>645</v>
      </c>
      <c r="F36" s="5" t="s">
        <v>646</v>
      </c>
      <c r="G36" s="4" t="s">
        <v>18</v>
      </c>
      <c r="H36" s="4" t="s">
        <v>647</v>
      </c>
      <c r="I36" s="4" t="s">
        <v>66</v>
      </c>
      <c r="J36" s="4" t="s">
        <v>18</v>
      </c>
      <c r="K36" s="6">
        <v>44773</v>
      </c>
      <c r="L36" s="4" t="s">
        <v>20</v>
      </c>
      <c r="M36" s="5" t="s">
        <v>648</v>
      </c>
      <c r="N36" s="4" t="str">
        <f>HYPERLINK("https://docs.wto.org/imrd/directdoc.asp?DDFDocuments/t/G/TBTN22/ESP46.DOCX", "https://docs.wto.org/imrd/directdoc.asp?DDFDocuments/t/G/TBTN22/ESP46.DOCX")</f>
        <v>https://docs.wto.org/imrd/directdoc.asp?DDFDocuments/t/G/TBTN22/ESP46.DOCX</v>
      </c>
      <c r="O36" s="4" t="str">
        <f>HYPERLINK("https://docs.wto.org/imrd/directdoc.asp?DDFDocuments/u/G/TBTN22/ESP46.DOCX", "https://docs.wto.org/imrd/directdoc.asp?DDFDocuments/u/G/TBTN22/ESP46.DOCX")</f>
        <v>https://docs.wto.org/imrd/directdoc.asp?DDFDocuments/u/G/TBTN22/ESP46.DOCX</v>
      </c>
      <c r="P36" t="str">
        <f>HYPERLINK("https://docs.wto.org/imrd/directdoc.asp?DDFDocuments/v/G/TBTN22/ESP46.DOCX", "https://docs.wto.org/imrd/directdoc.asp?DDFDocuments/v/G/TBTN22/ESP46.DOCX")</f>
        <v>https://docs.wto.org/imrd/directdoc.asp?DDFDocuments/v/G/TBTN22/ESP46.DOCX</v>
      </c>
    </row>
    <row r="37" spans="1:16" ht="30">
      <c r="A37" s="7" t="s">
        <v>686</v>
      </c>
      <c r="B37" s="5" t="str">
        <f>HYPERLINK("https://epingalert.org/en/Search?viewData= G/TBT/N/URY/66"," G/TBT/N/URY/66")</f>
        <v xml:space="preserve"> G/TBT/N/URY/66</v>
      </c>
      <c r="C37" s="4" t="s">
        <v>57</v>
      </c>
      <c r="D37" s="6">
        <v>44736</v>
      </c>
      <c r="E37" s="5" t="s">
        <v>68</v>
      </c>
      <c r="F37" s="5" t="s">
        <v>69</v>
      </c>
      <c r="G37" s="4" t="s">
        <v>18</v>
      </c>
      <c r="H37" s="4" t="s">
        <v>18</v>
      </c>
      <c r="I37" s="4" t="s">
        <v>70</v>
      </c>
      <c r="J37" s="4" t="s">
        <v>18</v>
      </c>
      <c r="K37" s="6">
        <v>44796</v>
      </c>
      <c r="L37" s="4" t="s">
        <v>20</v>
      </c>
      <c r="M37" s="5" t="s">
        <v>71</v>
      </c>
      <c r="N37" s="4"/>
      <c r="O37" s="4"/>
      <c r="P37" t="str">
        <f>HYPERLINK("https://docs.wto.org/imrd/directdoc.asp?DDFDocuments/v/G/TBTN22/URY66.DOCX", "https://docs.wto.org/imrd/directdoc.asp?DDFDocuments/v/G/TBTN22/URY66.DOCX")</f>
        <v>https://docs.wto.org/imrd/directdoc.asp?DDFDocuments/v/G/TBTN22/URY66.DOCX</v>
      </c>
    </row>
    <row r="38" spans="1:16" ht="30">
      <c r="A38" s="7" t="s">
        <v>934</v>
      </c>
      <c r="B38" s="11" t="str">
        <f>HYPERLINK("https://epingalert.org/en/Search?viewData= G/TBT/N/JAM/111"," G/TBT/N/JAM/111")</f>
        <v xml:space="preserve"> G/TBT/N/JAM/111</v>
      </c>
      <c r="C38" s="9" t="s">
        <v>871</v>
      </c>
      <c r="D38" s="10">
        <v>44740</v>
      </c>
      <c r="E38" s="11" t="s">
        <v>872</v>
      </c>
      <c r="F38" s="11" t="s">
        <v>873</v>
      </c>
      <c r="G38" s="9" t="s">
        <v>18</v>
      </c>
      <c r="H38" s="9" t="s">
        <v>360</v>
      </c>
      <c r="I38" s="9" t="s">
        <v>205</v>
      </c>
      <c r="J38" s="10">
        <v>44797</v>
      </c>
      <c r="K38" s="9" t="s">
        <v>20</v>
      </c>
      <c r="L38" s="9"/>
      <c r="M38" s="9" t="str">
        <f>HYPERLINK("https://docs.wto.org/imrd/directdoc.asp?DDFDocuments/t/G/TBTN22/JAM111.DOCX", "https://docs.wto.org/imrd/directdoc.asp?DDFDocuments/t/G/TBTN22/JAM111.DOCX")</f>
        <v>https://docs.wto.org/imrd/directdoc.asp?DDFDocuments/t/G/TBTN22/JAM111.DOCX</v>
      </c>
    </row>
    <row r="39" spans="1:16" ht="45">
      <c r="A39" s="7" t="s">
        <v>916</v>
      </c>
      <c r="B39" s="11" t="str">
        <f>HYPERLINK("https://epingalert.org/en/Search?viewData= G/TBT/N/SWZ/12"," G/TBT/N/SWZ/12")</f>
        <v xml:space="preserve"> G/TBT/N/SWZ/12</v>
      </c>
      <c r="C39" s="9" t="s">
        <v>804</v>
      </c>
      <c r="D39" s="10">
        <v>44740</v>
      </c>
      <c r="E39" s="11" t="s">
        <v>805</v>
      </c>
      <c r="F39" s="11" t="s">
        <v>806</v>
      </c>
      <c r="G39" s="9" t="s">
        <v>807</v>
      </c>
      <c r="H39" s="9" t="s">
        <v>39</v>
      </c>
      <c r="I39" s="9" t="s">
        <v>18</v>
      </c>
      <c r="J39" s="10">
        <v>44800</v>
      </c>
      <c r="K39" s="9" t="s">
        <v>20</v>
      </c>
      <c r="L39" s="11" t="s">
        <v>808</v>
      </c>
      <c r="M39" s="9" t="str">
        <f>HYPERLINK("https://docs.wto.org/imrd/directdoc.asp?DDFDocuments/t/G/TBTN22/SWZ12.DOCX", "https://docs.wto.org/imrd/directdoc.asp?DDFDocuments/t/G/TBTN22/SWZ12.DOCX")</f>
        <v>https://docs.wto.org/imrd/directdoc.asp?DDFDocuments/t/G/TBTN22/SWZ12.DOCX</v>
      </c>
    </row>
    <row r="40" spans="1:16" ht="165">
      <c r="A40" s="7" t="s">
        <v>918</v>
      </c>
      <c r="B40" s="11" t="str">
        <f>HYPERLINK("https://epingalert.org/en/Search?viewData= G/TBT/N/USA/1886"," G/TBT/N/USA/1886")</f>
        <v xml:space="preserve"> G/TBT/N/USA/1886</v>
      </c>
      <c r="C40" s="9" t="s">
        <v>62</v>
      </c>
      <c r="D40" s="10">
        <v>44740</v>
      </c>
      <c r="E40" s="11" t="s">
        <v>813</v>
      </c>
      <c r="F40" s="11" t="s">
        <v>814</v>
      </c>
      <c r="G40" s="9" t="s">
        <v>815</v>
      </c>
      <c r="H40" s="9" t="s">
        <v>49</v>
      </c>
      <c r="I40" s="9" t="s">
        <v>90</v>
      </c>
      <c r="J40" s="10">
        <v>44748</v>
      </c>
      <c r="K40" s="9" t="s">
        <v>20</v>
      </c>
      <c r="L40" s="11" t="s">
        <v>816</v>
      </c>
      <c r="M40" s="9" t="str">
        <f>HYPERLINK("https://docs.wto.org/imrd/directdoc.asp?DDFDocuments/t/G/TBTN22/USA1886.DOCX", "https://docs.wto.org/imrd/directdoc.asp?DDFDocuments/t/G/TBTN22/USA1886.DOCX")</f>
        <v>https://docs.wto.org/imrd/directdoc.asp?DDFDocuments/t/G/TBTN22/USA1886.DOCX</v>
      </c>
    </row>
    <row r="41" spans="1:16" ht="225">
      <c r="A41" s="2" t="s">
        <v>759</v>
      </c>
      <c r="B41" s="5" t="str">
        <f>HYPERLINK("https://epingalert.org/en/Search?viewData= G/TBT/N/THA/666"," G/TBT/N/THA/666")</f>
        <v xml:space="preserve"> G/TBT/N/THA/666</v>
      </c>
      <c r="C41" s="4" t="s">
        <v>464</v>
      </c>
      <c r="D41" s="6">
        <v>44720</v>
      </c>
      <c r="E41" s="5" t="s">
        <v>465</v>
      </c>
      <c r="F41" s="5" t="s">
        <v>466</v>
      </c>
      <c r="G41" s="4" t="s">
        <v>18</v>
      </c>
      <c r="H41" s="4" t="s">
        <v>18</v>
      </c>
      <c r="I41" s="4" t="s">
        <v>49</v>
      </c>
      <c r="J41" s="4" t="s">
        <v>90</v>
      </c>
      <c r="K41" s="6">
        <v>44780</v>
      </c>
      <c r="L41" s="4" t="s">
        <v>20</v>
      </c>
      <c r="M41" s="5" t="s">
        <v>467</v>
      </c>
      <c r="N41" s="4" t="str">
        <f>HYPERLINK("https://docs.wto.org/imrd/directdoc.asp?DDFDocuments/t/G/TBTN22/THA666.DOCX", "https://docs.wto.org/imrd/directdoc.asp?DDFDocuments/t/G/TBTN22/THA666.DOCX")</f>
        <v>https://docs.wto.org/imrd/directdoc.asp?DDFDocuments/t/G/TBTN22/THA666.DOCX</v>
      </c>
      <c r="O41" s="4" t="str">
        <f>HYPERLINK("https://docs.wto.org/imrd/directdoc.asp?DDFDocuments/u/G/TBTN22/THA666.DOCX", "https://docs.wto.org/imrd/directdoc.asp?DDFDocuments/u/G/TBTN22/THA666.DOCX")</f>
        <v>https://docs.wto.org/imrd/directdoc.asp?DDFDocuments/u/G/TBTN22/THA666.DOCX</v>
      </c>
      <c r="P41" t="str">
        <f>HYPERLINK("https://docs.wto.org/imrd/directdoc.asp?DDFDocuments/v/G/TBTN22/THA666.DOCX", "https://docs.wto.org/imrd/directdoc.asp?DDFDocuments/v/G/TBTN22/THA666.DOCX")</f>
        <v>https://docs.wto.org/imrd/directdoc.asp?DDFDocuments/v/G/TBTN22/THA666.DOCX</v>
      </c>
    </row>
    <row r="42" spans="1:16" ht="45">
      <c r="A42" s="2" t="s">
        <v>758</v>
      </c>
      <c r="B42" s="5" t="str">
        <f>HYPERLINK("https://epingalert.org/en/Search?viewData= G/TBT/N/NIC/172"," G/TBT/N/NIC/172")</f>
        <v xml:space="preserve"> G/TBT/N/NIC/172</v>
      </c>
      <c r="C42" s="4" t="s">
        <v>458</v>
      </c>
      <c r="D42" s="6">
        <v>44720</v>
      </c>
      <c r="E42" s="5" t="s">
        <v>459</v>
      </c>
      <c r="F42" s="5" t="s">
        <v>460</v>
      </c>
      <c r="G42" s="4" t="s">
        <v>461</v>
      </c>
      <c r="H42" s="4" t="s">
        <v>462</v>
      </c>
      <c r="I42" s="4" t="s">
        <v>49</v>
      </c>
      <c r="J42" s="4" t="s">
        <v>90</v>
      </c>
      <c r="K42" s="6">
        <v>44780</v>
      </c>
      <c r="L42" s="4" t="s">
        <v>20</v>
      </c>
      <c r="M42" s="5" t="s">
        <v>463</v>
      </c>
      <c r="N42" s="4" t="str">
        <f>HYPERLINK("https://docs.wto.org/imrd/directdoc.asp?DDFDocuments/t/G/TBTN22/NIC172.DOCX", "https://docs.wto.org/imrd/directdoc.asp?DDFDocuments/t/G/TBTN22/NIC172.DOCX")</f>
        <v>https://docs.wto.org/imrd/directdoc.asp?DDFDocuments/t/G/TBTN22/NIC172.DOCX</v>
      </c>
      <c r="O42" s="4" t="str">
        <f>HYPERLINK("https://docs.wto.org/imrd/directdoc.asp?DDFDocuments/u/G/TBTN22/NIC172.DOCX", "https://docs.wto.org/imrd/directdoc.asp?DDFDocuments/u/G/TBTN22/NIC172.DOCX")</f>
        <v>https://docs.wto.org/imrd/directdoc.asp?DDFDocuments/u/G/TBTN22/NIC172.DOCX</v>
      </c>
      <c r="P42" t="str">
        <f>HYPERLINK("https://docs.wto.org/imrd/directdoc.asp?DDFDocuments/v/G/TBTN22/NIC172.DOCX", "https://docs.wto.org/imrd/directdoc.asp?DDFDocuments/v/G/TBTN22/NIC172.DOCX")</f>
        <v>https://docs.wto.org/imrd/directdoc.asp?DDFDocuments/v/G/TBTN22/NIC172.DOCX</v>
      </c>
    </row>
    <row r="43" spans="1:16" ht="60">
      <c r="A43" s="7" t="s">
        <v>702</v>
      </c>
      <c r="B43" s="5" t="str">
        <f>HYPERLINK("https://epingalert.org/en/Search?viewData= G/TBT/N/UGA/1613"," G/TBT/N/UGA/1613")</f>
        <v xml:space="preserve"> G/TBT/N/UGA/1613</v>
      </c>
      <c r="C43" s="4" t="s">
        <v>22</v>
      </c>
      <c r="D43" s="6">
        <v>44735</v>
      </c>
      <c r="E43" s="5" t="s">
        <v>146</v>
      </c>
      <c r="F43" s="5" t="s">
        <v>147</v>
      </c>
      <c r="G43" s="4" t="s">
        <v>148</v>
      </c>
      <c r="H43" s="4" t="s">
        <v>149</v>
      </c>
      <c r="I43" s="4" t="s">
        <v>32</v>
      </c>
      <c r="J43" s="4" t="s">
        <v>33</v>
      </c>
      <c r="K43" s="6">
        <v>44795</v>
      </c>
      <c r="L43" s="4" t="s">
        <v>20</v>
      </c>
      <c r="M43" s="5" t="s">
        <v>150</v>
      </c>
      <c r="N43" s="4" t="str">
        <f>HYPERLINK("https://docs.wto.org/imrd/directdoc.asp?DDFDocuments/t/G/TBTN22/UGA1613.DOCX", "https://docs.wto.org/imrd/directdoc.asp?DDFDocuments/t/G/TBTN22/UGA1613.DOCX")</f>
        <v>https://docs.wto.org/imrd/directdoc.asp?DDFDocuments/t/G/TBTN22/UGA1613.DOCX</v>
      </c>
      <c r="O43" s="4"/>
    </row>
    <row r="44" spans="1:16" ht="75">
      <c r="A44" s="7" t="s">
        <v>680</v>
      </c>
      <c r="B44" s="5" t="str">
        <f>HYPERLINK("https://epingalert.org/en/Search?viewData= G/TBT/N/UGA/1627"," G/TBT/N/UGA/1627")</f>
        <v xml:space="preserve"> G/TBT/N/UGA/1627</v>
      </c>
      <c r="C44" s="4" t="s">
        <v>22</v>
      </c>
      <c r="D44" s="6">
        <v>44736</v>
      </c>
      <c r="E44" s="5" t="s">
        <v>23</v>
      </c>
      <c r="F44" s="5" t="s">
        <v>24</v>
      </c>
      <c r="G44" s="4" t="s">
        <v>25</v>
      </c>
      <c r="H44" s="4" t="s">
        <v>26</v>
      </c>
      <c r="I44" s="4" t="s">
        <v>27</v>
      </c>
      <c r="J44" s="4" t="s">
        <v>18</v>
      </c>
      <c r="K44" s="6">
        <v>44796</v>
      </c>
      <c r="L44" s="4" t="s">
        <v>20</v>
      </c>
      <c r="M44" s="5" t="s">
        <v>28</v>
      </c>
      <c r="N44" s="4" t="str">
        <f>HYPERLINK("https://docs.wto.org/imrd/directdoc.asp?DDFDocuments/t/G/TBTN22/UGA1627.DOCX", "https://docs.wto.org/imrd/directdoc.asp?DDFDocuments/t/G/TBTN22/UGA1627.DOCX")</f>
        <v>https://docs.wto.org/imrd/directdoc.asp?DDFDocuments/t/G/TBTN22/UGA1627.DOCX</v>
      </c>
      <c r="O44" s="4"/>
    </row>
    <row r="45" spans="1:16" ht="60">
      <c r="A45" s="7" t="s">
        <v>680</v>
      </c>
      <c r="B45" s="5" t="str">
        <f>HYPERLINK("https://epingalert.org/en/Search?viewData= G/TBT/N/UGA/1617"," G/TBT/N/UGA/1617")</f>
        <v xml:space="preserve"> G/TBT/N/UGA/1617</v>
      </c>
      <c r="C45" s="4" t="s">
        <v>22</v>
      </c>
      <c r="D45" s="6">
        <v>44736</v>
      </c>
      <c r="E45" s="5" t="s">
        <v>29</v>
      </c>
      <c r="F45" s="5" t="s">
        <v>30</v>
      </c>
      <c r="G45" s="4" t="s">
        <v>31</v>
      </c>
      <c r="H45" s="4" t="s">
        <v>26</v>
      </c>
      <c r="I45" s="4" t="s">
        <v>32</v>
      </c>
      <c r="J45" s="4" t="s">
        <v>33</v>
      </c>
      <c r="K45" s="6">
        <v>44796</v>
      </c>
      <c r="L45" s="4" t="s">
        <v>20</v>
      </c>
      <c r="M45" s="5" t="s">
        <v>34</v>
      </c>
      <c r="N45" s="4" t="str">
        <f>HYPERLINK("https://docs.wto.org/imrd/directdoc.asp?DDFDocuments/t/G/TBTN22/UGA1617.DOCX", "https://docs.wto.org/imrd/directdoc.asp?DDFDocuments/t/G/TBTN22/UGA1617.DOCX")</f>
        <v>https://docs.wto.org/imrd/directdoc.asp?DDFDocuments/t/G/TBTN22/UGA1617.DOCX</v>
      </c>
      <c r="O45" s="4"/>
    </row>
    <row r="46" spans="1:16" ht="90">
      <c r="A46" s="7" t="s">
        <v>680</v>
      </c>
      <c r="B46" s="5" t="str">
        <f>HYPERLINK("https://epingalert.org/en/Search?viewData= G/TBT/N/UGA/1620"," G/TBT/N/UGA/1620")</f>
        <v xml:space="preserve"> G/TBT/N/UGA/1620</v>
      </c>
      <c r="C46" s="4" t="s">
        <v>22</v>
      </c>
      <c r="D46" s="6">
        <v>44736</v>
      </c>
      <c r="E46" s="5" t="s">
        <v>41</v>
      </c>
      <c r="F46" s="5" t="s">
        <v>42</v>
      </c>
      <c r="G46" s="4" t="s">
        <v>43</v>
      </c>
      <c r="H46" s="4" t="s">
        <v>26</v>
      </c>
      <c r="I46" s="4" t="s">
        <v>44</v>
      </c>
      <c r="J46" s="4" t="s">
        <v>33</v>
      </c>
      <c r="K46" s="6">
        <v>44796</v>
      </c>
      <c r="L46" s="4" t="s">
        <v>20</v>
      </c>
      <c r="M46" s="5" t="s">
        <v>45</v>
      </c>
      <c r="N46" s="4" t="str">
        <f>HYPERLINK("https://docs.wto.org/imrd/directdoc.asp?DDFDocuments/t/G/TBTN22/UGA1620.DOCX", "https://docs.wto.org/imrd/directdoc.asp?DDFDocuments/t/G/TBTN22/UGA1620.DOCX")</f>
        <v>https://docs.wto.org/imrd/directdoc.asp?DDFDocuments/t/G/TBTN22/UGA1620.DOCX</v>
      </c>
      <c r="O46" s="4"/>
    </row>
    <row r="47" spans="1:16" ht="45">
      <c r="A47" s="7" t="s">
        <v>701</v>
      </c>
      <c r="B47" s="5" t="str">
        <f>HYPERLINK("https://epingalert.org/en/Search?viewData= G/TBT/N/UGA/1615"," G/TBT/N/UGA/1615")</f>
        <v xml:space="preserve"> G/TBT/N/UGA/1615</v>
      </c>
      <c r="C47" s="4" t="s">
        <v>22</v>
      </c>
      <c r="D47" s="6">
        <v>44735</v>
      </c>
      <c r="E47" s="5" t="s">
        <v>140</v>
      </c>
      <c r="F47" s="5" t="s">
        <v>141</v>
      </c>
      <c r="G47" s="4" t="s">
        <v>31</v>
      </c>
      <c r="H47" s="4" t="s">
        <v>26</v>
      </c>
      <c r="I47" s="4" t="s">
        <v>32</v>
      </c>
      <c r="J47" s="4" t="s">
        <v>33</v>
      </c>
      <c r="K47" s="6">
        <v>44795</v>
      </c>
      <c r="L47" s="4" t="s">
        <v>20</v>
      </c>
      <c r="M47" s="5" t="s">
        <v>142</v>
      </c>
      <c r="N47" s="4" t="str">
        <f>HYPERLINK("https://docs.wto.org/imrd/directdoc.asp?DDFDocuments/t/G/TBTN22/UGA1615.DOCX", "https://docs.wto.org/imrd/directdoc.asp?DDFDocuments/t/G/TBTN22/UGA1615.DOCX")</f>
        <v>https://docs.wto.org/imrd/directdoc.asp?DDFDocuments/t/G/TBTN22/UGA1615.DOCX</v>
      </c>
      <c r="O47" s="4"/>
    </row>
    <row r="48" spans="1:16" ht="75">
      <c r="A48" s="7" t="s">
        <v>681</v>
      </c>
      <c r="B48" s="5" t="str">
        <f>HYPERLINK("https://epingalert.org/en/Search?viewData= G/TBT/N/CRI/196"," G/TBT/N/CRI/196")</f>
        <v xml:space="preserve"> G/TBT/N/CRI/196</v>
      </c>
      <c r="C48" s="4" t="s">
        <v>35</v>
      </c>
      <c r="D48" s="6">
        <v>44736</v>
      </c>
      <c r="E48" s="5" t="s">
        <v>36</v>
      </c>
      <c r="F48" s="5" t="s">
        <v>37</v>
      </c>
      <c r="G48" s="4" t="s">
        <v>18</v>
      </c>
      <c r="H48" s="4" t="s">
        <v>38</v>
      </c>
      <c r="I48" s="4" t="s">
        <v>39</v>
      </c>
      <c r="J48" s="4" t="s">
        <v>18</v>
      </c>
      <c r="K48" s="6">
        <v>44796</v>
      </c>
      <c r="L48" s="4" t="s">
        <v>20</v>
      </c>
      <c r="M48" s="5" t="s">
        <v>40</v>
      </c>
      <c r="N48" s="4"/>
      <c r="O48" s="4"/>
      <c r="P48" t="str">
        <f>HYPERLINK("https://docs.wto.org/imrd/directdoc.asp?DDFDocuments/v/G/TBTN22/CRI196.DOCX", "https://docs.wto.org/imrd/directdoc.asp?DDFDocuments/v/G/TBTN22/CRI196.DOCX")</f>
        <v>https://docs.wto.org/imrd/directdoc.asp?DDFDocuments/v/G/TBTN22/CRI196.DOCX</v>
      </c>
    </row>
    <row r="49" spans="1:16" ht="90">
      <c r="A49" s="2" t="s">
        <v>896</v>
      </c>
      <c r="B49" s="5" t="str">
        <f>HYPERLINK("https://epingalert.org/en/Search?viewData= G/TBT/N/TPKM/491"," G/TBT/N/TPKM/491")</f>
        <v xml:space="preserve"> G/TBT/N/TPKM/491</v>
      </c>
      <c r="C49" s="4" t="s">
        <v>240</v>
      </c>
      <c r="D49" s="6">
        <v>44713</v>
      </c>
      <c r="E49" s="5" t="s">
        <v>609</v>
      </c>
      <c r="F49" s="5" t="s">
        <v>610</v>
      </c>
      <c r="G49" s="4" t="s">
        <v>611</v>
      </c>
      <c r="H49" s="4" t="s">
        <v>612</v>
      </c>
      <c r="I49" s="4" t="s">
        <v>66</v>
      </c>
      <c r="J49" s="4" t="s">
        <v>18</v>
      </c>
      <c r="K49" s="6">
        <v>44773</v>
      </c>
      <c r="L49" s="4" t="s">
        <v>20</v>
      </c>
      <c r="M49" s="5" t="s">
        <v>613</v>
      </c>
      <c r="N49" s="4" t="str">
        <f>HYPERLINK("https://docs.wto.org/imrd/directdoc.asp?DDFDocuments/t/G/TBTN22/TPKM491.DOCX", "https://docs.wto.org/imrd/directdoc.asp?DDFDocuments/t/G/TBTN22/TPKM491.DOCX")</f>
        <v>https://docs.wto.org/imrd/directdoc.asp?DDFDocuments/t/G/TBTN22/TPKM491.DOCX</v>
      </c>
      <c r="O49" s="4" t="str">
        <f>HYPERLINK("https://docs.wto.org/imrd/directdoc.asp?DDFDocuments/u/G/TBTN22/TPKM491.DOCX", "https://docs.wto.org/imrd/directdoc.asp?DDFDocuments/u/G/TBTN22/TPKM491.DOCX")</f>
        <v>https://docs.wto.org/imrd/directdoc.asp?DDFDocuments/u/G/TBTN22/TPKM491.DOCX</v>
      </c>
      <c r="P49" t="str">
        <f>HYPERLINK("https://docs.wto.org/imrd/directdoc.asp?DDFDocuments/v/G/TBTN22/TPKM491.DOCX", "https://docs.wto.org/imrd/directdoc.asp?DDFDocuments/v/G/TBTN22/TPKM491.DOCX")</f>
        <v>https://docs.wto.org/imrd/directdoc.asp?DDFDocuments/v/G/TBTN22/TPKM491.DOCX</v>
      </c>
    </row>
    <row r="50" spans="1:16" ht="90">
      <c r="A50" s="7" t="s">
        <v>731</v>
      </c>
      <c r="B50" s="5" t="str">
        <f>HYPERLINK("https://epingalert.org/en/Search?viewData= G/TBT/N/USA/1878"," G/TBT/N/USA/1878")</f>
        <v xml:space="preserve"> G/TBT/N/USA/1878</v>
      </c>
      <c r="C50" s="4" t="s">
        <v>62</v>
      </c>
      <c r="D50" s="6">
        <v>44728</v>
      </c>
      <c r="E50" s="5" t="s">
        <v>290</v>
      </c>
      <c r="F50" s="5" t="s">
        <v>291</v>
      </c>
      <c r="G50" s="4" t="s">
        <v>18</v>
      </c>
      <c r="H50" s="4" t="s">
        <v>292</v>
      </c>
      <c r="I50" s="4" t="s">
        <v>293</v>
      </c>
      <c r="J50" s="4" t="s">
        <v>18</v>
      </c>
      <c r="K50" s="6">
        <v>44788</v>
      </c>
      <c r="L50" s="4" t="s">
        <v>20</v>
      </c>
      <c r="M50" s="5" t="s">
        <v>294</v>
      </c>
      <c r="N50" s="4" t="str">
        <f>HYPERLINK("https://docs.wto.org/imrd/directdoc.asp?DDFDocuments/t/G/TBTN22/USA1878.DOCX", "https://docs.wto.org/imrd/directdoc.asp?DDFDocuments/t/G/TBTN22/USA1878.DOCX")</f>
        <v>https://docs.wto.org/imrd/directdoc.asp?DDFDocuments/t/G/TBTN22/USA1878.DOCX</v>
      </c>
      <c r="O50" s="4" t="str">
        <f>HYPERLINK("https://docs.wto.org/imrd/directdoc.asp?DDFDocuments/u/G/TBTN22/USA1878.DOCX", "https://docs.wto.org/imrd/directdoc.asp?DDFDocuments/u/G/TBTN22/USA1878.DOCX")</f>
        <v>https://docs.wto.org/imrd/directdoc.asp?DDFDocuments/u/G/TBTN22/USA1878.DOCX</v>
      </c>
      <c r="P50" t="str">
        <f>HYPERLINK("https://docs.wto.org/imrd/directdoc.asp?DDFDocuments/v/G/TBTN22/USA1878.DOCX", "https://docs.wto.org/imrd/directdoc.asp?DDFDocuments/v/G/TBTN22/USA1878.DOCX")</f>
        <v>https://docs.wto.org/imrd/directdoc.asp?DDFDocuments/v/G/TBTN22/USA1878.DOCX</v>
      </c>
    </row>
    <row r="51" spans="1:16" ht="135">
      <c r="A51" s="7" t="s">
        <v>739</v>
      </c>
      <c r="B51" s="5" t="str">
        <f>HYPERLINK("https://epingalert.org/en/Search?viewData= G/TBT/N/USA/1877"," G/TBT/N/USA/1877")</f>
        <v xml:space="preserve"> G/TBT/N/USA/1877</v>
      </c>
      <c r="C51" s="4" t="s">
        <v>62</v>
      </c>
      <c r="D51" s="6">
        <v>44726</v>
      </c>
      <c r="E51" s="5" t="s">
        <v>348</v>
      </c>
      <c r="F51" s="5" t="s">
        <v>349</v>
      </c>
      <c r="G51" s="4" t="s">
        <v>18</v>
      </c>
      <c r="H51" s="4" t="s">
        <v>350</v>
      </c>
      <c r="I51" s="4" t="s">
        <v>351</v>
      </c>
      <c r="J51" s="4" t="s">
        <v>18</v>
      </c>
      <c r="K51" s="6">
        <v>44755</v>
      </c>
      <c r="L51" s="4" t="s">
        <v>20</v>
      </c>
      <c r="M51" s="5" t="s">
        <v>352</v>
      </c>
      <c r="N51" s="4" t="str">
        <f>HYPERLINK("https://docs.wto.org/imrd/directdoc.asp?DDFDocuments/t/G/TBTN22/USA1877.DOCX", "https://docs.wto.org/imrd/directdoc.asp?DDFDocuments/t/G/TBTN22/USA1877.DOCX")</f>
        <v>https://docs.wto.org/imrd/directdoc.asp?DDFDocuments/t/G/TBTN22/USA1877.DOCX</v>
      </c>
      <c r="O51" s="4"/>
      <c r="P51" t="str">
        <f>HYPERLINK("https://docs.wto.org/imrd/directdoc.asp?DDFDocuments/v/G/TBTN22/USA1877.DOCX", "https://docs.wto.org/imrd/directdoc.asp?DDFDocuments/v/G/TBTN22/USA1877.DOCX")</f>
        <v>https://docs.wto.org/imrd/directdoc.asp?DDFDocuments/v/G/TBTN22/USA1877.DOCX</v>
      </c>
    </row>
    <row r="52" spans="1:16" ht="90">
      <c r="A52" s="7" t="s">
        <v>901</v>
      </c>
      <c r="B52" s="5" t="str">
        <f>HYPERLINK("https://epingalert.org/en/Search?viewData= G/TBT/N/PHL/289"," G/TBT/N/PHL/289")</f>
        <v xml:space="preserve"> G/TBT/N/PHL/289</v>
      </c>
      <c r="C52" s="4" t="s">
        <v>337</v>
      </c>
      <c r="D52" s="6">
        <v>44713</v>
      </c>
      <c r="E52" s="5" t="s">
        <v>649</v>
      </c>
      <c r="F52" s="5" t="s">
        <v>650</v>
      </c>
      <c r="G52" s="4" t="s">
        <v>18</v>
      </c>
      <c r="H52" s="4" t="s">
        <v>194</v>
      </c>
      <c r="I52" s="4" t="s">
        <v>220</v>
      </c>
      <c r="J52" s="4" t="s">
        <v>90</v>
      </c>
      <c r="K52" s="6">
        <v>44715</v>
      </c>
      <c r="L52" s="4" t="s">
        <v>20</v>
      </c>
      <c r="M52" s="5" t="s">
        <v>651</v>
      </c>
      <c r="N52" s="4" t="str">
        <f>HYPERLINK("https://docs.wto.org/imrd/directdoc.asp?DDFDocuments/t/G/TBTN22/PHL289.DOCX", "https://docs.wto.org/imrd/directdoc.asp?DDFDocuments/t/G/TBTN22/PHL289.DOCX")</f>
        <v>https://docs.wto.org/imrd/directdoc.asp?DDFDocuments/t/G/TBTN22/PHL289.DOCX</v>
      </c>
      <c r="O52" s="4" t="str">
        <f>HYPERLINK("https://docs.wto.org/imrd/directdoc.asp?DDFDocuments/u/G/TBTN22/PHL289.DOCX", "https://docs.wto.org/imrd/directdoc.asp?DDFDocuments/u/G/TBTN22/PHL289.DOCX")</f>
        <v>https://docs.wto.org/imrd/directdoc.asp?DDFDocuments/u/G/TBTN22/PHL289.DOCX</v>
      </c>
      <c r="P52" t="str">
        <f>HYPERLINK("https://docs.wto.org/imrd/directdoc.asp?DDFDocuments/v/G/TBTN22/PHL289.DOCX", "https://docs.wto.org/imrd/directdoc.asp?DDFDocuments/v/G/TBTN22/PHL289.DOCX")</f>
        <v>https://docs.wto.org/imrd/directdoc.asp?DDFDocuments/v/G/TBTN22/PHL289.DOCX</v>
      </c>
    </row>
    <row r="53" spans="1:16" ht="180">
      <c r="A53" s="7" t="s">
        <v>694</v>
      </c>
      <c r="B53" s="5" t="str">
        <f>HYPERLINK("https://epingalert.org/en/Search?viewData= G/TBT/N/UGA/1616"," G/TBT/N/UGA/1616")</f>
        <v xml:space="preserve"> G/TBT/N/UGA/1616</v>
      </c>
      <c r="C53" s="4" t="s">
        <v>22</v>
      </c>
      <c r="D53" s="6">
        <v>44736</v>
      </c>
      <c r="E53" s="5" t="s">
        <v>105</v>
      </c>
      <c r="F53" s="5" t="s">
        <v>106</v>
      </c>
      <c r="G53" s="4" t="s">
        <v>107</v>
      </c>
      <c r="H53" s="4" t="s">
        <v>26</v>
      </c>
      <c r="I53" s="4" t="s">
        <v>44</v>
      </c>
      <c r="J53" s="4" t="s">
        <v>33</v>
      </c>
      <c r="K53" s="6">
        <v>44796</v>
      </c>
      <c r="L53" s="4" t="s">
        <v>20</v>
      </c>
      <c r="M53" s="5" t="s">
        <v>108</v>
      </c>
      <c r="N53" s="4" t="str">
        <f>HYPERLINK("https://docs.wto.org/imrd/directdoc.asp?DDFDocuments/t/G/TBTN22/UGA1616.DOCX", "https://docs.wto.org/imrd/directdoc.asp?DDFDocuments/t/G/TBTN22/UGA1616.DOCX")</f>
        <v>https://docs.wto.org/imrd/directdoc.asp?DDFDocuments/t/G/TBTN22/UGA1616.DOCX</v>
      </c>
      <c r="O53" s="4"/>
    </row>
    <row r="54" spans="1:16" ht="45">
      <c r="A54" s="7" t="s">
        <v>694</v>
      </c>
      <c r="B54" s="5" t="str">
        <f>HYPERLINK("https://epingalert.org/en/Search?viewData= G/TBT/N/UGA/1614"," G/TBT/N/UGA/1614")</f>
        <v xml:space="preserve"> G/TBT/N/UGA/1614</v>
      </c>
      <c r="C54" s="4" t="s">
        <v>22</v>
      </c>
      <c r="D54" s="6">
        <v>44735</v>
      </c>
      <c r="E54" s="5" t="s">
        <v>143</v>
      </c>
      <c r="F54" s="5" t="s">
        <v>144</v>
      </c>
      <c r="G54" s="4" t="s">
        <v>107</v>
      </c>
      <c r="H54" s="4" t="s">
        <v>26</v>
      </c>
      <c r="I54" s="4" t="s">
        <v>44</v>
      </c>
      <c r="J54" s="4" t="s">
        <v>33</v>
      </c>
      <c r="K54" s="6">
        <v>44795</v>
      </c>
      <c r="L54" s="4" t="s">
        <v>20</v>
      </c>
      <c r="M54" s="5" t="s">
        <v>145</v>
      </c>
      <c r="N54" s="4" t="str">
        <f>HYPERLINK("https://docs.wto.org/imrd/directdoc.asp?DDFDocuments/t/G/TBTN22/UGA1614.DOCX", "https://docs.wto.org/imrd/directdoc.asp?DDFDocuments/t/G/TBTN22/UGA1614.DOCX")</f>
        <v>https://docs.wto.org/imrd/directdoc.asp?DDFDocuments/t/G/TBTN22/UGA1614.DOCX</v>
      </c>
      <c r="O54" s="4"/>
    </row>
    <row r="55" spans="1:16" ht="30">
      <c r="A55" s="2" t="s">
        <v>766</v>
      </c>
      <c r="B55" s="5" t="str">
        <f>HYPERLINK("https://epingalert.org/en/Search?viewData= G/TBT/N/KEN/1267"," G/TBT/N/KEN/1267")</f>
        <v xml:space="preserve"> G/TBT/N/KEN/1267</v>
      </c>
      <c r="C55" s="4" t="s">
        <v>342</v>
      </c>
      <c r="D55" s="6">
        <v>44719</v>
      </c>
      <c r="E55" s="5" t="s">
        <v>498</v>
      </c>
      <c r="F55" s="5" t="s">
        <v>499</v>
      </c>
      <c r="G55" s="4" t="s">
        <v>18</v>
      </c>
      <c r="H55" s="4" t="s">
        <v>500</v>
      </c>
      <c r="I55" s="4" t="s">
        <v>195</v>
      </c>
      <c r="J55" s="4" t="s">
        <v>33</v>
      </c>
      <c r="K55" s="6">
        <v>44779</v>
      </c>
      <c r="L55" s="4" t="s">
        <v>20</v>
      </c>
      <c r="M55" s="5" t="s">
        <v>501</v>
      </c>
      <c r="N55" s="4" t="str">
        <f>HYPERLINK("https://docs.wto.org/imrd/directdoc.asp?DDFDocuments/t/G/TBTN22/KEN1267.DOCX", "https://docs.wto.org/imrd/directdoc.asp?DDFDocuments/t/G/TBTN22/KEN1267.DOCX")</f>
        <v>https://docs.wto.org/imrd/directdoc.asp?DDFDocuments/t/G/TBTN22/KEN1267.DOCX</v>
      </c>
      <c r="O55" s="4" t="str">
        <f>HYPERLINK("https://docs.wto.org/imrd/directdoc.asp?DDFDocuments/u/G/TBTN22/KEN1267.DOCX", "https://docs.wto.org/imrd/directdoc.asp?DDFDocuments/u/G/TBTN22/KEN1267.DOCX")</f>
        <v>https://docs.wto.org/imrd/directdoc.asp?DDFDocuments/u/G/TBTN22/KEN1267.DOCX</v>
      </c>
      <c r="P55" t="str">
        <f>HYPERLINK("https://docs.wto.org/imrd/directdoc.asp?DDFDocuments/v/G/TBTN22/KEN1267.DOCX", "https://docs.wto.org/imrd/directdoc.asp?DDFDocuments/v/G/TBTN22/KEN1267.DOCX")</f>
        <v>https://docs.wto.org/imrd/directdoc.asp?DDFDocuments/v/G/TBTN22/KEN1267.DOCX</v>
      </c>
    </row>
    <row r="56" spans="1:16" ht="30">
      <c r="A56" s="7" t="s">
        <v>754</v>
      </c>
      <c r="B56" s="5" t="str">
        <f>HYPERLINK("https://epingalert.org/en/Search?viewData= G/TBT/N/TUR/199"," G/TBT/N/TUR/199")</f>
        <v xml:space="preserve"> G/TBT/N/TUR/199</v>
      </c>
      <c r="C56" s="4" t="s">
        <v>130</v>
      </c>
      <c r="D56" s="6">
        <v>44721</v>
      </c>
      <c r="E56" s="5" t="s">
        <v>437</v>
      </c>
      <c r="F56" s="5" t="s">
        <v>438</v>
      </c>
      <c r="G56" s="4" t="s">
        <v>18</v>
      </c>
      <c r="H56" s="4" t="s">
        <v>18</v>
      </c>
      <c r="I56" s="4" t="s">
        <v>49</v>
      </c>
      <c r="J56" s="4" t="s">
        <v>33</v>
      </c>
      <c r="K56" s="6">
        <v>44779</v>
      </c>
      <c r="L56" s="4" t="s">
        <v>20</v>
      </c>
      <c r="M56" s="5" t="s">
        <v>439</v>
      </c>
      <c r="N56" s="4" t="str">
        <f>HYPERLINK("https://docs.wto.org/imrd/directdoc.asp?DDFDocuments/t/G/TBTN22/TUR199.DOCX", "https://docs.wto.org/imrd/directdoc.asp?DDFDocuments/t/G/TBTN22/TUR199.DOCX")</f>
        <v>https://docs.wto.org/imrd/directdoc.asp?DDFDocuments/t/G/TBTN22/TUR199.DOCX</v>
      </c>
      <c r="O56" s="4" t="str">
        <f>HYPERLINK("https://docs.wto.org/imrd/directdoc.asp?DDFDocuments/u/G/TBTN22/TUR199.DOCX", "https://docs.wto.org/imrd/directdoc.asp?DDFDocuments/u/G/TBTN22/TUR199.DOCX")</f>
        <v>https://docs.wto.org/imrd/directdoc.asp?DDFDocuments/u/G/TBTN22/TUR199.DOCX</v>
      </c>
      <c r="P56" t="str">
        <f>HYPERLINK("https://docs.wto.org/imrd/directdoc.asp?DDFDocuments/v/G/TBTN22/TUR199.DOCX", "https://docs.wto.org/imrd/directdoc.asp?DDFDocuments/v/G/TBTN22/TUR199.DOCX")</f>
        <v>https://docs.wto.org/imrd/directdoc.asp?DDFDocuments/v/G/TBTN22/TUR199.DOCX</v>
      </c>
    </row>
    <row r="57" spans="1:16" ht="105">
      <c r="A57" s="7" t="s">
        <v>735</v>
      </c>
      <c r="B57"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57" s="4" t="s">
        <v>315</v>
      </c>
      <c r="D57" s="6">
        <v>44727</v>
      </c>
      <c r="E57" s="5" t="s">
        <v>316</v>
      </c>
      <c r="F57" s="5" t="s">
        <v>317</v>
      </c>
      <c r="G57" s="4" t="s">
        <v>18</v>
      </c>
      <c r="H57" s="4" t="s">
        <v>318</v>
      </c>
      <c r="I57" s="4" t="s">
        <v>319</v>
      </c>
      <c r="J57" s="4" t="s">
        <v>33</v>
      </c>
      <c r="K57" s="6">
        <v>44787</v>
      </c>
      <c r="L57" s="4" t="s">
        <v>20</v>
      </c>
      <c r="M57" s="5" t="s">
        <v>320</v>
      </c>
      <c r="N57" s="4" t="str">
        <f>HYPERLINK("https://docs.wto.org/imrd/directdoc.asp?DDFDocuments/t/G/TBTN22/ARE541.DOCX", "https://docs.wto.org/imrd/directdoc.asp?DDFDocuments/t/G/TBTN22/ARE541.DOCX")</f>
        <v>https://docs.wto.org/imrd/directdoc.asp?DDFDocuments/t/G/TBTN22/ARE541.DOCX</v>
      </c>
      <c r="O57" s="4" t="str">
        <f>HYPERLINK("https://docs.wto.org/imrd/directdoc.asp?DDFDocuments/u/G/TBTN22/ARE541.DOCX", "https://docs.wto.org/imrd/directdoc.asp?DDFDocuments/u/G/TBTN22/ARE541.DOCX")</f>
        <v>https://docs.wto.org/imrd/directdoc.asp?DDFDocuments/u/G/TBTN22/ARE541.DOCX</v>
      </c>
      <c r="P57" t="str">
        <f>HYPERLINK("https://docs.wto.org/imrd/directdoc.asp?DDFDocuments/v/G/TBTN22/ARE541.DOCX", "https://docs.wto.org/imrd/directdoc.asp?DDFDocuments/v/G/TBTN22/ARE541.DOCX")</f>
        <v>https://docs.wto.org/imrd/directdoc.asp?DDFDocuments/v/G/TBTN22/ARE541.DOCX</v>
      </c>
    </row>
    <row r="58" spans="1:16" ht="105">
      <c r="A58" s="7" t="s">
        <v>735</v>
      </c>
      <c r="B58"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58" s="4" t="s">
        <v>321</v>
      </c>
      <c r="D58" s="6">
        <v>44727</v>
      </c>
      <c r="E58" s="5" t="s">
        <v>316</v>
      </c>
      <c r="F58" s="5" t="s">
        <v>317</v>
      </c>
      <c r="G58" s="4" t="s">
        <v>18</v>
      </c>
      <c r="H58" s="4" t="s">
        <v>318</v>
      </c>
      <c r="I58" s="4" t="s">
        <v>70</v>
      </c>
      <c r="J58" s="4" t="s">
        <v>33</v>
      </c>
      <c r="K58" s="6">
        <v>44787</v>
      </c>
      <c r="L58" s="4" t="s">
        <v>20</v>
      </c>
      <c r="M58" s="5" t="s">
        <v>320</v>
      </c>
      <c r="N58" s="4" t="str">
        <f>HYPERLINK("https://docs.wto.org/imrd/directdoc.asp?DDFDocuments/t/G/TBTN22/ARE541.DOCX", "https://docs.wto.org/imrd/directdoc.asp?DDFDocuments/t/G/TBTN22/ARE541.DOCX")</f>
        <v>https://docs.wto.org/imrd/directdoc.asp?DDFDocuments/t/G/TBTN22/ARE541.DOCX</v>
      </c>
      <c r="O58" s="4" t="str">
        <f>HYPERLINK("https://docs.wto.org/imrd/directdoc.asp?DDFDocuments/u/G/TBTN22/ARE541.DOCX", "https://docs.wto.org/imrd/directdoc.asp?DDFDocuments/u/G/TBTN22/ARE541.DOCX")</f>
        <v>https://docs.wto.org/imrd/directdoc.asp?DDFDocuments/u/G/TBTN22/ARE541.DOCX</v>
      </c>
      <c r="P58" t="str">
        <f>HYPERLINK("https://docs.wto.org/imrd/directdoc.asp?DDFDocuments/v/G/TBTN22/ARE541.DOCX", "https://docs.wto.org/imrd/directdoc.asp?DDFDocuments/v/G/TBTN22/ARE541.DOCX")</f>
        <v>https://docs.wto.org/imrd/directdoc.asp?DDFDocuments/v/G/TBTN22/ARE541.DOCX</v>
      </c>
    </row>
    <row r="59" spans="1:16" ht="105">
      <c r="A59" s="7" t="s">
        <v>735</v>
      </c>
      <c r="B59"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59" s="4" t="s">
        <v>326</v>
      </c>
      <c r="D59" s="6">
        <v>44727</v>
      </c>
      <c r="E59" s="5" t="s">
        <v>316</v>
      </c>
      <c r="F59" s="5" t="s">
        <v>317</v>
      </c>
      <c r="G59" s="4" t="s">
        <v>18</v>
      </c>
      <c r="H59" s="4" t="s">
        <v>318</v>
      </c>
      <c r="I59" s="4" t="s">
        <v>70</v>
      </c>
      <c r="J59" s="4" t="s">
        <v>33</v>
      </c>
      <c r="K59" s="6">
        <v>44787</v>
      </c>
      <c r="L59" s="4" t="s">
        <v>20</v>
      </c>
      <c r="M59" s="5" t="s">
        <v>320</v>
      </c>
      <c r="N59" s="4" t="str">
        <f>HYPERLINK("https://docs.wto.org/imrd/directdoc.asp?DDFDocuments/t/G/TBTN22/ARE541.DOCX", "https://docs.wto.org/imrd/directdoc.asp?DDFDocuments/t/G/TBTN22/ARE541.DOCX")</f>
        <v>https://docs.wto.org/imrd/directdoc.asp?DDFDocuments/t/G/TBTN22/ARE541.DOCX</v>
      </c>
      <c r="O59" s="4" t="str">
        <f>HYPERLINK("https://docs.wto.org/imrd/directdoc.asp?DDFDocuments/u/G/TBTN22/ARE541.DOCX", "https://docs.wto.org/imrd/directdoc.asp?DDFDocuments/u/G/TBTN22/ARE541.DOCX")</f>
        <v>https://docs.wto.org/imrd/directdoc.asp?DDFDocuments/u/G/TBTN22/ARE541.DOCX</v>
      </c>
      <c r="P59" t="str">
        <f>HYPERLINK("https://docs.wto.org/imrd/directdoc.asp?DDFDocuments/v/G/TBTN22/ARE541.DOCX", "https://docs.wto.org/imrd/directdoc.asp?DDFDocuments/v/G/TBTN22/ARE541.DOCX")</f>
        <v>https://docs.wto.org/imrd/directdoc.asp?DDFDocuments/v/G/TBTN22/ARE541.DOCX</v>
      </c>
    </row>
    <row r="60" spans="1:16" ht="105">
      <c r="A60" s="5" t="s">
        <v>735</v>
      </c>
      <c r="B60"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60" s="4" t="s">
        <v>274</v>
      </c>
      <c r="D60" s="6">
        <v>44727</v>
      </c>
      <c r="E60" s="5" t="s">
        <v>316</v>
      </c>
      <c r="F60" s="5" t="s">
        <v>317</v>
      </c>
      <c r="G60" s="4" t="s">
        <v>18</v>
      </c>
      <c r="H60" s="4" t="s">
        <v>318</v>
      </c>
      <c r="I60" s="4" t="s">
        <v>70</v>
      </c>
      <c r="J60" s="4" t="s">
        <v>33</v>
      </c>
      <c r="K60" s="6">
        <v>44787</v>
      </c>
      <c r="L60" s="4" t="s">
        <v>20</v>
      </c>
      <c r="M60" s="5" t="s">
        <v>320</v>
      </c>
      <c r="N60" s="4" t="str">
        <f>HYPERLINK("https://docs.wto.org/imrd/directdoc.asp?DDFDocuments/t/G/TBTN22/ARE541.DOCX", "https://docs.wto.org/imrd/directdoc.asp?DDFDocuments/t/G/TBTN22/ARE541.DOCX")</f>
        <v>https://docs.wto.org/imrd/directdoc.asp?DDFDocuments/t/G/TBTN22/ARE541.DOCX</v>
      </c>
      <c r="O60" s="4" t="str">
        <f>HYPERLINK("https://docs.wto.org/imrd/directdoc.asp?DDFDocuments/u/G/TBTN22/ARE541.DOCX", "https://docs.wto.org/imrd/directdoc.asp?DDFDocuments/u/G/TBTN22/ARE541.DOCX")</f>
        <v>https://docs.wto.org/imrd/directdoc.asp?DDFDocuments/u/G/TBTN22/ARE541.DOCX</v>
      </c>
      <c r="P60" t="str">
        <f>HYPERLINK("https://docs.wto.org/imrd/directdoc.asp?DDFDocuments/v/G/TBTN22/ARE541.DOCX", "https://docs.wto.org/imrd/directdoc.asp?DDFDocuments/v/G/TBTN22/ARE541.DOCX")</f>
        <v>https://docs.wto.org/imrd/directdoc.asp?DDFDocuments/v/G/TBTN22/ARE541.DOCX</v>
      </c>
    </row>
    <row r="61" spans="1:16" ht="105">
      <c r="A61" s="5" t="s">
        <v>735</v>
      </c>
      <c r="B61"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61" s="4" t="s">
        <v>335</v>
      </c>
      <c r="D61" s="6">
        <v>44727</v>
      </c>
      <c r="E61" s="5" t="s">
        <v>316</v>
      </c>
      <c r="F61" s="5" t="s">
        <v>317</v>
      </c>
      <c r="G61" s="4" t="s">
        <v>18</v>
      </c>
      <c r="H61" s="4" t="s">
        <v>318</v>
      </c>
      <c r="I61" s="4" t="s">
        <v>319</v>
      </c>
      <c r="J61" s="4" t="s">
        <v>33</v>
      </c>
      <c r="K61" s="6">
        <v>44787</v>
      </c>
      <c r="L61" s="4" t="s">
        <v>20</v>
      </c>
      <c r="M61" s="5" t="s">
        <v>320</v>
      </c>
      <c r="N61" s="4" t="str">
        <f>HYPERLINK("https://docs.wto.org/imrd/directdoc.asp?DDFDocuments/t/G/TBTN22/ARE541.DOCX", "https://docs.wto.org/imrd/directdoc.asp?DDFDocuments/t/G/TBTN22/ARE541.DOCX")</f>
        <v>https://docs.wto.org/imrd/directdoc.asp?DDFDocuments/t/G/TBTN22/ARE541.DOCX</v>
      </c>
      <c r="O61" s="4" t="str">
        <f>HYPERLINK("https://docs.wto.org/imrd/directdoc.asp?DDFDocuments/u/G/TBTN22/ARE541.DOCX", "https://docs.wto.org/imrd/directdoc.asp?DDFDocuments/u/G/TBTN22/ARE541.DOCX")</f>
        <v>https://docs.wto.org/imrd/directdoc.asp?DDFDocuments/u/G/TBTN22/ARE541.DOCX</v>
      </c>
      <c r="P61" t="str">
        <f>HYPERLINK("https://docs.wto.org/imrd/directdoc.asp?DDFDocuments/v/G/TBTN22/ARE541.DOCX", "https://docs.wto.org/imrd/directdoc.asp?DDFDocuments/v/G/TBTN22/ARE541.DOCX")</f>
        <v>https://docs.wto.org/imrd/directdoc.asp?DDFDocuments/v/G/TBTN22/ARE541.DOCX</v>
      </c>
    </row>
    <row r="62" spans="1:16" ht="105">
      <c r="A62" s="5" t="s">
        <v>735</v>
      </c>
      <c r="B62"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62" s="4" t="s">
        <v>336</v>
      </c>
      <c r="D62" s="6">
        <v>44727</v>
      </c>
      <c r="E62" s="5" t="s">
        <v>316</v>
      </c>
      <c r="F62" s="5" t="s">
        <v>317</v>
      </c>
      <c r="G62" s="4" t="s">
        <v>18</v>
      </c>
      <c r="H62" s="4" t="s">
        <v>318</v>
      </c>
      <c r="I62" s="4" t="s">
        <v>70</v>
      </c>
      <c r="J62" s="4" t="s">
        <v>33</v>
      </c>
      <c r="K62" s="6">
        <v>44787</v>
      </c>
      <c r="L62" s="4" t="s">
        <v>20</v>
      </c>
      <c r="M62" s="5" t="s">
        <v>320</v>
      </c>
      <c r="N62" s="4" t="str">
        <f>HYPERLINK("https://docs.wto.org/imrd/directdoc.asp?DDFDocuments/t/G/TBTN22/ARE541.DOCX", "https://docs.wto.org/imrd/directdoc.asp?DDFDocuments/t/G/TBTN22/ARE541.DOCX")</f>
        <v>https://docs.wto.org/imrd/directdoc.asp?DDFDocuments/t/G/TBTN22/ARE541.DOCX</v>
      </c>
      <c r="O62" s="4" t="str">
        <f>HYPERLINK("https://docs.wto.org/imrd/directdoc.asp?DDFDocuments/u/G/TBTN22/ARE541.DOCX", "https://docs.wto.org/imrd/directdoc.asp?DDFDocuments/u/G/TBTN22/ARE541.DOCX")</f>
        <v>https://docs.wto.org/imrd/directdoc.asp?DDFDocuments/u/G/TBTN22/ARE541.DOCX</v>
      </c>
      <c r="P62" t="str">
        <f>HYPERLINK("https://docs.wto.org/imrd/directdoc.asp?DDFDocuments/v/G/TBTN22/ARE541.DOCX", "https://docs.wto.org/imrd/directdoc.asp?DDFDocuments/v/G/TBTN22/ARE541.DOCX")</f>
        <v>https://docs.wto.org/imrd/directdoc.asp?DDFDocuments/v/G/TBTN22/ARE541.DOCX</v>
      </c>
    </row>
    <row r="63" spans="1:16" ht="105">
      <c r="A63" s="7" t="s">
        <v>735</v>
      </c>
      <c r="B63" s="5" t="str">
        <f>HYPERLINK("https://epingalert.org/en/Search?viewData= G/TBT/N/ARE/541, G/TBT/N/BHR/633, G/TBT/N/KWT/599, G/TBT/N/OMN/469, G/TBT/N/QAT/620, G/TBT/N/SAU/1248, G/TBT/N/YEM/227"," G/TBT/N/ARE/541, G/TBT/N/BHR/633, G/TBT/N/KWT/599, G/TBT/N/OMN/469, G/TBT/N/QAT/620, G/TBT/N/SAU/1248, G/TBT/N/YEM/227")</f>
        <v xml:space="preserve"> G/TBT/N/ARE/541, G/TBT/N/BHR/633, G/TBT/N/KWT/599, G/TBT/N/OMN/469, G/TBT/N/QAT/620, G/TBT/N/SAU/1248, G/TBT/N/YEM/227</v>
      </c>
      <c r="C63" s="4" t="s">
        <v>343</v>
      </c>
      <c r="D63" s="6">
        <v>44727</v>
      </c>
      <c r="E63" s="5" t="s">
        <v>316</v>
      </c>
      <c r="F63" s="5" t="s">
        <v>317</v>
      </c>
      <c r="G63" s="4" t="s">
        <v>18</v>
      </c>
      <c r="H63" s="4" t="s">
        <v>318</v>
      </c>
      <c r="I63" s="4" t="s">
        <v>70</v>
      </c>
      <c r="J63" s="4" t="s">
        <v>33</v>
      </c>
      <c r="K63" s="6">
        <v>44787</v>
      </c>
      <c r="L63" s="4" t="s">
        <v>20</v>
      </c>
      <c r="M63" s="5" t="s">
        <v>320</v>
      </c>
      <c r="N63" s="4" t="str">
        <f>HYPERLINK("https://docs.wto.org/imrd/directdoc.asp?DDFDocuments/t/G/TBTN22/ARE541.DOCX", "https://docs.wto.org/imrd/directdoc.asp?DDFDocuments/t/G/TBTN22/ARE541.DOCX")</f>
        <v>https://docs.wto.org/imrd/directdoc.asp?DDFDocuments/t/G/TBTN22/ARE541.DOCX</v>
      </c>
      <c r="O63" s="4" t="str">
        <f>HYPERLINK("https://docs.wto.org/imrd/directdoc.asp?DDFDocuments/u/G/TBTN22/ARE541.DOCX", "https://docs.wto.org/imrd/directdoc.asp?DDFDocuments/u/G/TBTN22/ARE541.DOCX")</f>
        <v>https://docs.wto.org/imrd/directdoc.asp?DDFDocuments/u/G/TBTN22/ARE541.DOCX</v>
      </c>
      <c r="P63" t="str">
        <f>HYPERLINK("https://docs.wto.org/imrd/directdoc.asp?DDFDocuments/v/G/TBTN22/ARE541.DOCX", "https://docs.wto.org/imrd/directdoc.asp?DDFDocuments/v/G/TBTN22/ARE541.DOCX")</f>
        <v>https://docs.wto.org/imrd/directdoc.asp?DDFDocuments/v/G/TBTN22/ARE541.DOCX</v>
      </c>
    </row>
    <row r="64" spans="1:16" ht="60">
      <c r="A64" s="7" t="s">
        <v>727</v>
      </c>
      <c r="B64" s="5" t="str">
        <f>HYPERLINK("https://epingalert.org/en/Search?viewData= G/TBT/N/KWT/600"," G/TBT/N/KWT/600")</f>
        <v xml:space="preserve"> G/TBT/N/KWT/600</v>
      </c>
      <c r="C64" s="4" t="s">
        <v>274</v>
      </c>
      <c r="D64" s="6">
        <v>44732</v>
      </c>
      <c r="E64" s="5" t="s">
        <v>275</v>
      </c>
      <c r="F64" s="5" t="s">
        <v>276</v>
      </c>
      <c r="G64" s="4" t="s">
        <v>18</v>
      </c>
      <c r="H64" s="4" t="s">
        <v>277</v>
      </c>
      <c r="I64" s="4" t="s">
        <v>278</v>
      </c>
      <c r="J64" s="4" t="s">
        <v>33</v>
      </c>
      <c r="K64" s="6">
        <v>44792</v>
      </c>
      <c r="L64" s="4" t="s">
        <v>20</v>
      </c>
      <c r="M64" s="5" t="s">
        <v>279</v>
      </c>
      <c r="N64" s="4" t="str">
        <f>HYPERLINK("https://docs.wto.org/imrd/directdoc.asp?DDFDocuments/t/G/TBTN22/KWT600.DOCX", "https://docs.wto.org/imrd/directdoc.asp?DDFDocuments/t/G/TBTN22/KWT600.DOCX")</f>
        <v>https://docs.wto.org/imrd/directdoc.asp?DDFDocuments/t/G/TBTN22/KWT600.DOCX</v>
      </c>
      <c r="O64" s="4" t="str">
        <f>HYPERLINK("https://docs.wto.org/imrd/directdoc.asp?DDFDocuments/u/G/TBTN22/KWT600.DOCX", "https://docs.wto.org/imrd/directdoc.asp?DDFDocuments/u/G/TBTN22/KWT600.DOCX")</f>
        <v>https://docs.wto.org/imrd/directdoc.asp?DDFDocuments/u/G/TBTN22/KWT600.DOCX</v>
      </c>
    </row>
    <row r="65" spans="1:16" ht="75">
      <c r="A65" s="7" t="s">
        <v>699</v>
      </c>
      <c r="B65" s="5" t="str">
        <f>HYPERLINK("https://epingalert.org/en/Search?viewData= G/TBT/N/TUR/200"," G/TBT/N/TUR/200")</f>
        <v xml:space="preserve"> G/TBT/N/TUR/200</v>
      </c>
      <c r="C65" s="4" t="s">
        <v>130</v>
      </c>
      <c r="D65" s="6">
        <v>44735</v>
      </c>
      <c r="E65" s="5" t="s">
        <v>131</v>
      </c>
      <c r="F65" s="5" t="s">
        <v>132</v>
      </c>
      <c r="G65" s="4" t="s">
        <v>18</v>
      </c>
      <c r="H65" s="4" t="s">
        <v>18</v>
      </c>
      <c r="I65" s="4" t="s">
        <v>49</v>
      </c>
      <c r="J65" s="4" t="s">
        <v>33</v>
      </c>
      <c r="K65" s="6">
        <v>44795</v>
      </c>
      <c r="L65" s="4" t="s">
        <v>20</v>
      </c>
      <c r="M65" s="5" t="s">
        <v>133</v>
      </c>
      <c r="N65" s="4" t="str">
        <f>HYPERLINK("https://docs.wto.org/imrd/directdoc.asp?DDFDocuments/t/G/TBTN22/TUR200.DOCX", "https://docs.wto.org/imrd/directdoc.asp?DDFDocuments/t/G/TBTN22/TUR200.DOCX")</f>
        <v>https://docs.wto.org/imrd/directdoc.asp?DDFDocuments/t/G/TBTN22/TUR200.DOCX</v>
      </c>
      <c r="O65" s="4"/>
    </row>
    <row r="66" spans="1:16" ht="30">
      <c r="A66" s="2" t="s">
        <v>763</v>
      </c>
      <c r="B66" s="5" t="str">
        <f>HYPERLINK("https://epingalert.org/en/Search?viewData= G/TBT/N/KEN/1268"," G/TBT/N/KEN/1268")</f>
        <v xml:space="preserve"> G/TBT/N/KEN/1268</v>
      </c>
      <c r="C66" s="4" t="s">
        <v>342</v>
      </c>
      <c r="D66" s="6">
        <v>44719</v>
      </c>
      <c r="E66" s="5" t="s">
        <v>485</v>
      </c>
      <c r="F66" s="5" t="s">
        <v>486</v>
      </c>
      <c r="G66" s="4" t="s">
        <v>18</v>
      </c>
      <c r="H66" s="4" t="s">
        <v>487</v>
      </c>
      <c r="I66" s="4" t="s">
        <v>195</v>
      </c>
      <c r="J66" s="4" t="s">
        <v>33</v>
      </c>
      <c r="K66" s="6">
        <v>44779</v>
      </c>
      <c r="L66" s="4" t="s">
        <v>20</v>
      </c>
      <c r="M66" s="5" t="s">
        <v>488</v>
      </c>
      <c r="N66" s="4" t="str">
        <f>HYPERLINK("https://docs.wto.org/imrd/directdoc.asp?DDFDocuments/t/G/TBTN22/KEN1268.DOCX", "https://docs.wto.org/imrd/directdoc.asp?DDFDocuments/t/G/TBTN22/KEN1268.DOCX")</f>
        <v>https://docs.wto.org/imrd/directdoc.asp?DDFDocuments/t/G/TBTN22/KEN1268.DOCX</v>
      </c>
      <c r="O66" s="4" t="str">
        <f>HYPERLINK("https://docs.wto.org/imrd/directdoc.asp?DDFDocuments/u/G/TBTN22/KEN1268.DOCX", "https://docs.wto.org/imrd/directdoc.asp?DDFDocuments/u/G/TBTN22/KEN1268.DOCX")</f>
        <v>https://docs.wto.org/imrd/directdoc.asp?DDFDocuments/u/G/TBTN22/KEN1268.DOCX</v>
      </c>
      <c r="P66" t="str">
        <f>HYPERLINK("https://docs.wto.org/imrd/directdoc.asp?DDFDocuments/v/G/TBTN22/KEN1268.DOCX", "https://docs.wto.org/imrd/directdoc.asp?DDFDocuments/v/G/TBTN22/KEN1268.DOCX")</f>
        <v>https://docs.wto.org/imrd/directdoc.asp?DDFDocuments/v/G/TBTN22/KEN1268.DOCX</v>
      </c>
    </row>
    <row r="67" spans="1:16" ht="90">
      <c r="A67" s="7" t="s">
        <v>929</v>
      </c>
      <c r="B67" s="11" t="str">
        <f>HYPERLINK("https://epingalert.org/en/Search?viewData= G/TBT/N/VNM/232"," G/TBT/N/VNM/232")</f>
        <v xml:space="preserve"> G/TBT/N/VNM/232</v>
      </c>
      <c r="C67" s="9" t="s">
        <v>528</v>
      </c>
      <c r="D67" s="10">
        <v>44740</v>
      </c>
      <c r="E67" s="11" t="s">
        <v>854</v>
      </c>
      <c r="F67" s="11" t="s">
        <v>855</v>
      </c>
      <c r="G67" s="9" t="s">
        <v>18</v>
      </c>
      <c r="H67" s="9" t="s">
        <v>567</v>
      </c>
      <c r="I67" s="9" t="s">
        <v>18</v>
      </c>
      <c r="J67" s="10">
        <v>44800</v>
      </c>
      <c r="K67" s="9" t="s">
        <v>20</v>
      </c>
      <c r="L67" s="11" t="s">
        <v>856</v>
      </c>
      <c r="M67" s="9" t="str">
        <f>HYPERLINK("https://docs.wto.org/imrd/directdoc.asp?DDFDocuments/t/G/TBTN22/VNM232.DOCX", "https://docs.wto.org/imrd/directdoc.asp?DDFDocuments/t/G/TBTN22/VNM232.DOCX")</f>
        <v>https://docs.wto.org/imrd/directdoc.asp?DDFDocuments/t/G/TBTN22/VNM232.DOCX</v>
      </c>
    </row>
    <row r="68" spans="1:16" ht="75">
      <c r="A68" s="7" t="s">
        <v>931</v>
      </c>
      <c r="B68" s="11" t="str">
        <f>HYPERLINK("https://epingalert.org/en/Search?viewData= G/TBT/N/USA/1888"," G/TBT/N/USA/1888")</f>
        <v xml:space="preserve"> G/TBT/N/USA/1888</v>
      </c>
      <c r="C68" s="9" t="s">
        <v>62</v>
      </c>
      <c r="D68" s="10">
        <v>44740</v>
      </c>
      <c r="E68" s="11" t="s">
        <v>860</v>
      </c>
      <c r="F68" s="11" t="s">
        <v>861</v>
      </c>
      <c r="G68" s="9" t="s">
        <v>862</v>
      </c>
      <c r="H68" s="9" t="s">
        <v>863</v>
      </c>
      <c r="I68" s="9" t="s">
        <v>33</v>
      </c>
      <c r="J68" s="10">
        <v>44799</v>
      </c>
      <c r="K68" s="9" t="s">
        <v>20</v>
      </c>
      <c r="L68" s="11" t="s">
        <v>864</v>
      </c>
      <c r="M68" s="9" t="str">
        <f>HYPERLINK("https://docs.wto.org/imrd/directdoc.asp?DDFDocuments/t/G/TBTN22/USA1888.DOCX", "https://docs.wto.org/imrd/directdoc.asp?DDFDocuments/t/G/TBTN22/USA1888.DOCX")</f>
        <v>https://docs.wto.org/imrd/directdoc.asp?DDFDocuments/t/G/TBTN22/USA1888.DOCX</v>
      </c>
    </row>
    <row r="69" spans="1:16" ht="90">
      <c r="A69" s="7" t="s">
        <v>722</v>
      </c>
      <c r="B69" s="5" t="str">
        <f>HYPERLINK("https://epingalert.org/en/Search?viewData= G/TBT/N/ISR/1257"," G/TBT/N/ISR/1257")</f>
        <v xml:space="preserve"> G/TBT/N/ISR/1257</v>
      </c>
      <c r="C69" s="4" t="s">
        <v>15</v>
      </c>
      <c r="D69" s="6">
        <v>44732</v>
      </c>
      <c r="E69" s="5" t="s">
        <v>250</v>
      </c>
      <c r="F69" s="5" t="s">
        <v>251</v>
      </c>
      <c r="G69" s="4" t="s">
        <v>252</v>
      </c>
      <c r="H69" s="4" t="s">
        <v>253</v>
      </c>
      <c r="I69" s="4" t="s">
        <v>49</v>
      </c>
      <c r="J69" s="4" t="s">
        <v>18</v>
      </c>
      <c r="K69" s="6">
        <v>44792</v>
      </c>
      <c r="L69" s="4" t="s">
        <v>20</v>
      </c>
      <c r="M69" s="5" t="s">
        <v>254</v>
      </c>
      <c r="N69" s="4" t="str">
        <f>HYPERLINK("https://docs.wto.org/imrd/directdoc.asp?DDFDocuments/t/G/TBTN22/ISR1257.DOCX", "https://docs.wto.org/imrd/directdoc.asp?DDFDocuments/t/G/TBTN22/ISR1257.DOCX")</f>
        <v>https://docs.wto.org/imrd/directdoc.asp?DDFDocuments/t/G/TBTN22/ISR1257.DOCX</v>
      </c>
      <c r="O69" s="4" t="str">
        <f>HYPERLINK("https://docs.wto.org/imrd/directdoc.asp?DDFDocuments/u/G/TBTN22/ISR1257.DOCX", "https://docs.wto.org/imrd/directdoc.asp?DDFDocuments/u/G/TBTN22/ISR1257.DOCX")</f>
        <v>https://docs.wto.org/imrd/directdoc.asp?DDFDocuments/u/G/TBTN22/ISR1257.DOCX</v>
      </c>
    </row>
    <row r="70" spans="1:16" ht="90">
      <c r="A70" s="7" t="s">
        <v>726</v>
      </c>
      <c r="B70" s="5" t="str">
        <f>HYPERLINK("https://epingalert.org/en/Search?viewData= G/TBT/N/ISR/1256"," G/TBT/N/ISR/1256")</f>
        <v xml:space="preserve"> G/TBT/N/ISR/1256</v>
      </c>
      <c r="C70" s="4" t="s">
        <v>15</v>
      </c>
      <c r="D70" s="6">
        <v>44732</v>
      </c>
      <c r="E70" s="5" t="s">
        <v>271</v>
      </c>
      <c r="F70" s="5" t="s">
        <v>272</v>
      </c>
      <c r="G70" s="4" t="s">
        <v>252</v>
      </c>
      <c r="H70" s="4" t="s">
        <v>253</v>
      </c>
      <c r="I70" s="4" t="s">
        <v>49</v>
      </c>
      <c r="J70" s="4" t="s">
        <v>18</v>
      </c>
      <c r="K70" s="6">
        <v>44792</v>
      </c>
      <c r="L70" s="4" t="s">
        <v>20</v>
      </c>
      <c r="M70" s="5" t="s">
        <v>273</v>
      </c>
      <c r="N70" s="4" t="str">
        <f>HYPERLINK("https://docs.wto.org/imrd/directdoc.asp?DDFDocuments/t/G/TBTN22/ISR1256.DOCX", "https://docs.wto.org/imrd/directdoc.asp?DDFDocuments/t/G/TBTN22/ISR1256.DOCX")</f>
        <v>https://docs.wto.org/imrd/directdoc.asp?DDFDocuments/t/G/TBTN22/ISR1256.DOCX</v>
      </c>
      <c r="O70" s="4" t="str">
        <f>HYPERLINK("https://docs.wto.org/imrd/directdoc.asp?DDFDocuments/u/G/TBTN22/ISR1256.DOCX", "https://docs.wto.org/imrd/directdoc.asp?DDFDocuments/u/G/TBTN22/ISR1256.DOCX")</f>
        <v>https://docs.wto.org/imrd/directdoc.asp?DDFDocuments/u/G/TBTN22/ISR1256.DOCX</v>
      </c>
    </row>
    <row r="71" spans="1:16" ht="105">
      <c r="A71" s="2" t="s">
        <v>777</v>
      </c>
      <c r="B71" s="5" t="str">
        <f>HYPERLINK("https://epingalert.org/en/Search?viewData= G/TBT/N/ARE/539"," G/TBT/N/ARE/539")</f>
        <v xml:space="preserve"> G/TBT/N/ARE/539</v>
      </c>
      <c r="C71" s="4" t="s">
        <v>336</v>
      </c>
      <c r="D71" s="6">
        <v>44715</v>
      </c>
      <c r="E71" s="5" t="s">
        <v>546</v>
      </c>
      <c r="F71" s="5" t="s">
        <v>547</v>
      </c>
      <c r="G71" s="4" t="s">
        <v>18</v>
      </c>
      <c r="H71" s="4" t="s">
        <v>548</v>
      </c>
      <c r="I71" s="4" t="s">
        <v>549</v>
      </c>
      <c r="J71" s="4" t="s">
        <v>18</v>
      </c>
      <c r="K71" s="6">
        <v>44775</v>
      </c>
      <c r="L71" s="4" t="s">
        <v>20</v>
      </c>
      <c r="M71" s="5" t="s">
        <v>550</v>
      </c>
      <c r="N71" s="4" t="str">
        <f>HYPERLINK("https://docs.wto.org/imrd/directdoc.asp?DDFDocuments/t/G/TBTN22/ARE539.DOCX", "https://docs.wto.org/imrd/directdoc.asp?DDFDocuments/t/G/TBTN22/ARE539.DOCX")</f>
        <v>https://docs.wto.org/imrd/directdoc.asp?DDFDocuments/t/G/TBTN22/ARE539.DOCX</v>
      </c>
      <c r="O71" s="4" t="str">
        <f>HYPERLINK("https://docs.wto.org/imrd/directdoc.asp?DDFDocuments/u/G/TBTN22/ARE539.DOCX", "https://docs.wto.org/imrd/directdoc.asp?DDFDocuments/u/G/TBTN22/ARE539.DOCX")</f>
        <v>https://docs.wto.org/imrd/directdoc.asp?DDFDocuments/u/G/TBTN22/ARE539.DOCX</v>
      </c>
      <c r="P71" t="str">
        <f>HYPERLINK("https://docs.wto.org/imrd/directdoc.asp?DDFDocuments/v/G/TBTN22/ARE539.DOCX", "https://docs.wto.org/imrd/directdoc.asp?DDFDocuments/v/G/TBTN22/ARE539.DOCX")</f>
        <v>https://docs.wto.org/imrd/directdoc.asp?DDFDocuments/v/G/TBTN22/ARE539.DOCX</v>
      </c>
    </row>
    <row r="72" spans="1:16" ht="165">
      <c r="A72" s="7" t="s">
        <v>909</v>
      </c>
      <c r="B72" s="11" t="str">
        <f>HYPERLINK("https://epingalert.org/en/Search?viewData= G/TBT/N/USA/1889"," G/TBT/N/USA/1889")</f>
        <v xml:space="preserve"> G/TBT/N/USA/1889</v>
      </c>
      <c r="C72" s="9" t="s">
        <v>62</v>
      </c>
      <c r="D72" s="10">
        <v>44741</v>
      </c>
      <c r="E72" s="11" t="s">
        <v>779</v>
      </c>
      <c r="F72" s="11" t="s">
        <v>780</v>
      </c>
      <c r="G72" s="9" t="s">
        <v>781</v>
      </c>
      <c r="H72" s="9" t="s">
        <v>782</v>
      </c>
      <c r="I72" s="9" t="s">
        <v>90</v>
      </c>
      <c r="J72" s="10">
        <v>44860</v>
      </c>
      <c r="K72" s="9" t="s">
        <v>20</v>
      </c>
      <c r="L72" s="11" t="s">
        <v>783</v>
      </c>
      <c r="M72" s="9" t="str">
        <f>HYPERLINK("https://docs.wto.org/imrd/directdoc.asp?DDFDocuments/t/G/TBTN22/USA1889.DOCX", "https://docs.wto.org/imrd/directdoc.asp?DDFDocuments/t/G/TBTN22/USA1889.DOCX")</f>
        <v>https://docs.wto.org/imrd/directdoc.asp?DDFDocuments/t/G/TBTN22/USA1889.DOCX</v>
      </c>
    </row>
    <row r="73" spans="1:16" ht="105">
      <c r="A73" s="2" t="s">
        <v>776</v>
      </c>
      <c r="B73" s="5" t="str">
        <f>HYPERLINK("https://epingalert.org/en/Search?viewData= G/TBT/N/GTM/103"," G/TBT/N/GTM/103")</f>
        <v xml:space="preserve"> G/TBT/N/GTM/103</v>
      </c>
      <c r="C73" s="4" t="s">
        <v>541</v>
      </c>
      <c r="D73" s="6">
        <v>44715</v>
      </c>
      <c r="E73" s="5" t="s">
        <v>542</v>
      </c>
      <c r="F73" s="5" t="s">
        <v>543</v>
      </c>
      <c r="G73" s="4" t="s">
        <v>544</v>
      </c>
      <c r="H73" s="4" t="s">
        <v>474</v>
      </c>
      <c r="I73" s="4" t="s">
        <v>220</v>
      </c>
      <c r="J73" s="4" t="s">
        <v>90</v>
      </c>
      <c r="K73" s="6">
        <v>44805</v>
      </c>
      <c r="L73" s="4" t="s">
        <v>20</v>
      </c>
      <c r="M73" s="5" t="s">
        <v>545</v>
      </c>
      <c r="N73" s="4" t="str">
        <f>HYPERLINK("https://docs.wto.org/imrd/directdoc.asp?DDFDocuments/t/G/TBTN22/GTM103.DOCX", "https://docs.wto.org/imrd/directdoc.asp?DDFDocuments/t/G/TBTN22/GTM103.DOCX")</f>
        <v>https://docs.wto.org/imrd/directdoc.asp?DDFDocuments/t/G/TBTN22/GTM103.DOCX</v>
      </c>
      <c r="O73" s="4" t="str">
        <f>HYPERLINK("https://docs.wto.org/imrd/directdoc.asp?DDFDocuments/u/G/TBTN22/GTM103.DOCX", "https://docs.wto.org/imrd/directdoc.asp?DDFDocuments/u/G/TBTN22/GTM103.DOCX")</f>
        <v>https://docs.wto.org/imrd/directdoc.asp?DDFDocuments/u/G/TBTN22/GTM103.DOCX</v>
      </c>
      <c r="P73" t="str">
        <f>HYPERLINK("https://docs.wto.org/imrd/directdoc.asp?DDFDocuments/v/G/TBTN22/GTM103.DOCX", "https://docs.wto.org/imrd/directdoc.asp?DDFDocuments/v/G/TBTN22/GTM103.DOCX")</f>
        <v>https://docs.wto.org/imrd/directdoc.asp?DDFDocuments/v/G/TBTN22/GTM103.DOCX</v>
      </c>
    </row>
    <row r="74" spans="1:16" ht="45">
      <c r="A74" s="7" t="s">
        <v>922</v>
      </c>
      <c r="B74" s="11" t="str">
        <f>HYPERLINK("https://epingalert.org/en/Search?viewData= G/TBT/N/SWZ/10"," G/TBT/N/SWZ/10")</f>
        <v xml:space="preserve"> G/TBT/N/SWZ/10</v>
      </c>
      <c r="C74" s="9" t="s">
        <v>804</v>
      </c>
      <c r="D74" s="10">
        <v>44740</v>
      </c>
      <c r="E74" s="11" t="s">
        <v>829</v>
      </c>
      <c r="F74" s="11" t="s">
        <v>830</v>
      </c>
      <c r="G74" s="9" t="s">
        <v>166</v>
      </c>
      <c r="H74" s="9" t="s">
        <v>39</v>
      </c>
      <c r="I74" s="9" t="s">
        <v>18</v>
      </c>
      <c r="J74" s="10">
        <v>44800</v>
      </c>
      <c r="K74" s="9" t="s">
        <v>20</v>
      </c>
      <c r="L74" s="11" t="s">
        <v>831</v>
      </c>
      <c r="M74" s="9" t="str">
        <f>HYPERLINK("https://docs.wto.org/imrd/directdoc.asp?DDFDocuments/t/G/TBTN22/SWZ19.DOCX", "https://docs.wto.org/imrd/directdoc.asp?DDFDocuments/t/G/TBTN22/SWZ19.DOCX")</f>
        <v>https://docs.wto.org/imrd/directdoc.asp?DDFDocuments/t/G/TBTN22/SWZ19.DOCX</v>
      </c>
    </row>
    <row r="75" spans="1:16" ht="105">
      <c r="A75" s="7" t="s">
        <v>724</v>
      </c>
      <c r="B75" s="5" t="str">
        <f>HYPERLINK("https://epingalert.org/en/Search?viewData= G/TBT/N/USA/1879"," G/TBT/N/USA/1879")</f>
        <v xml:space="preserve"> G/TBT/N/USA/1879</v>
      </c>
      <c r="C75" s="4" t="s">
        <v>62</v>
      </c>
      <c r="D75" s="6">
        <v>44732</v>
      </c>
      <c r="E75" s="5" t="s">
        <v>260</v>
      </c>
      <c r="F75" s="5" t="s">
        <v>261</v>
      </c>
      <c r="G75" s="4" t="s">
        <v>18</v>
      </c>
      <c r="H75" s="4" t="s">
        <v>262</v>
      </c>
      <c r="I75" s="4" t="s">
        <v>263</v>
      </c>
      <c r="J75" s="4" t="s">
        <v>33</v>
      </c>
      <c r="K75" s="6">
        <v>44789</v>
      </c>
      <c r="L75" s="4" t="s">
        <v>20</v>
      </c>
      <c r="M75" s="5" t="s">
        <v>264</v>
      </c>
      <c r="N75" s="4" t="str">
        <f>HYPERLINK("https://docs.wto.org/imrd/directdoc.asp?DDFDocuments/t/G/TBTN22/USA1879.DOCX", "https://docs.wto.org/imrd/directdoc.asp?DDFDocuments/t/G/TBTN22/USA1879.DOCX")</f>
        <v>https://docs.wto.org/imrd/directdoc.asp?DDFDocuments/t/G/TBTN22/USA1879.DOCX</v>
      </c>
      <c r="O75" s="4" t="str">
        <f>HYPERLINK("https://docs.wto.org/imrd/directdoc.asp?DDFDocuments/u/G/TBTN22/USA1879.DOCX", "https://docs.wto.org/imrd/directdoc.asp?DDFDocuments/u/G/TBTN22/USA1879.DOCX")</f>
        <v>https://docs.wto.org/imrd/directdoc.asp?DDFDocuments/u/G/TBTN22/USA1879.DOCX</v>
      </c>
      <c r="P75" t="str">
        <f>HYPERLINK("https://docs.wto.org/imrd/directdoc.asp?DDFDocuments/v/G/TBTN22/USA1879.DOCX", "https://docs.wto.org/imrd/directdoc.asp?DDFDocuments/v/G/TBTN22/USA1879.DOCX")</f>
        <v>https://docs.wto.org/imrd/directdoc.asp?DDFDocuments/v/G/TBTN22/USA1879.DOCX</v>
      </c>
    </row>
    <row r="76" spans="1:16" ht="255">
      <c r="A76" s="7" t="s">
        <v>721</v>
      </c>
      <c r="B76" s="5" t="str">
        <f>HYPERLINK("https://epingalert.org/en/Search?viewData= G/TBT/N/UGA/1605"," G/TBT/N/UGA/1605")</f>
        <v xml:space="preserve"> G/TBT/N/UGA/1605</v>
      </c>
      <c r="C76" s="4" t="s">
        <v>22</v>
      </c>
      <c r="D76" s="6">
        <v>44733</v>
      </c>
      <c r="E76" s="5" t="s">
        <v>245</v>
      </c>
      <c r="F76" s="5" t="s">
        <v>246</v>
      </c>
      <c r="G76" s="4" t="s">
        <v>247</v>
      </c>
      <c r="H76" s="4" t="s">
        <v>248</v>
      </c>
      <c r="I76" s="4" t="s">
        <v>249</v>
      </c>
      <c r="J76" s="4" t="s">
        <v>18</v>
      </c>
      <c r="K76" s="6">
        <v>44793</v>
      </c>
      <c r="L76" s="4" t="s">
        <v>20</v>
      </c>
      <c r="M76" s="4"/>
      <c r="N76" s="4" t="str">
        <f>HYPERLINK("https://docs.wto.org/imrd/directdoc.asp?DDFDocuments/t/G/TBTN22/UGA1605.DOCX", "https://docs.wto.org/imrd/directdoc.asp?DDFDocuments/t/G/TBTN22/UGA1605.DOCX")</f>
        <v>https://docs.wto.org/imrd/directdoc.asp?DDFDocuments/t/G/TBTN22/UGA1605.DOCX</v>
      </c>
      <c r="O76" s="4" t="str">
        <f>HYPERLINK("https://docs.wto.org/imrd/directdoc.asp?DDFDocuments/u/G/TBTN22/UGA1605.DOCX", "https://docs.wto.org/imrd/directdoc.asp?DDFDocuments/u/G/TBTN22/UGA1605.DOCX")</f>
        <v>https://docs.wto.org/imrd/directdoc.asp?DDFDocuments/u/G/TBTN22/UGA1605.DOCX</v>
      </c>
    </row>
    <row r="77" spans="1:16" ht="150">
      <c r="A77" s="7" t="s">
        <v>707</v>
      </c>
      <c r="B77" s="5" t="str">
        <f>HYPERLINK("https://epingalert.org/en/Search?viewData= G/TBT/N/ISR/1261"," G/TBT/N/ISR/1261")</f>
        <v xml:space="preserve"> G/TBT/N/ISR/1261</v>
      </c>
      <c r="C77" s="4" t="s">
        <v>15</v>
      </c>
      <c r="D77" s="6">
        <v>44734</v>
      </c>
      <c r="E77" s="5" t="s">
        <v>175</v>
      </c>
      <c r="F77" s="5" t="s">
        <v>176</v>
      </c>
      <c r="G77" s="4" t="s">
        <v>177</v>
      </c>
      <c r="H77" s="4" t="s">
        <v>178</v>
      </c>
      <c r="I77" s="4" t="s">
        <v>179</v>
      </c>
      <c r="J77" s="4" t="s">
        <v>33</v>
      </c>
      <c r="K77" s="6">
        <v>44794</v>
      </c>
      <c r="L77" s="4" t="s">
        <v>20</v>
      </c>
      <c r="M77" s="5" t="s">
        <v>180</v>
      </c>
      <c r="N77" s="4" t="str">
        <f>HYPERLINK("https://docs.wto.org/imrd/directdoc.asp?DDFDocuments/t/G/TBTN22/ISR1261.DOCX", "https://docs.wto.org/imrd/directdoc.asp?DDFDocuments/t/G/TBTN22/ISR1261.DOCX")</f>
        <v>https://docs.wto.org/imrd/directdoc.asp?DDFDocuments/t/G/TBTN22/ISR1261.DOCX</v>
      </c>
      <c r="O77" s="4" t="str">
        <f>HYPERLINK("https://docs.wto.org/imrd/directdoc.asp?DDFDocuments/u/G/TBTN22/ISR1261.DOCX", "https://docs.wto.org/imrd/directdoc.asp?DDFDocuments/u/G/TBTN22/ISR1261.DOCX")</f>
        <v>https://docs.wto.org/imrd/directdoc.asp?DDFDocuments/u/G/TBTN22/ISR1261.DOCX</v>
      </c>
    </row>
    <row r="78" spans="1:16" ht="30">
      <c r="A78" s="7" t="s">
        <v>747</v>
      </c>
      <c r="B78" s="5" t="str">
        <f>HYPERLINK("https://epingalert.org/en/Search?viewData= G/TBT/N/TZA/793"," G/TBT/N/TZA/793")</f>
        <v xml:space="preserve"> G/TBT/N/TZA/793</v>
      </c>
      <c r="C78" s="4" t="s">
        <v>333</v>
      </c>
      <c r="D78" s="6">
        <v>44722</v>
      </c>
      <c r="E78" s="5" t="s">
        <v>386</v>
      </c>
      <c r="F78" s="5" t="s">
        <v>208</v>
      </c>
      <c r="G78" s="4" t="s">
        <v>387</v>
      </c>
      <c r="H78" s="4" t="s">
        <v>54</v>
      </c>
      <c r="I78" s="4" t="s">
        <v>388</v>
      </c>
      <c r="J78" s="4" t="s">
        <v>18</v>
      </c>
      <c r="K78" s="6">
        <v>44782</v>
      </c>
      <c r="L78" s="4" t="s">
        <v>20</v>
      </c>
      <c r="M78" s="5" t="s">
        <v>389</v>
      </c>
      <c r="N78" s="4" t="str">
        <f>HYPERLINK("https://docs.wto.org/imrd/directdoc.asp?DDFDocuments/t/G/TBTN22/TZA793.DOCX", "https://docs.wto.org/imrd/directdoc.asp?DDFDocuments/t/G/TBTN22/TZA793.DOCX")</f>
        <v>https://docs.wto.org/imrd/directdoc.asp?DDFDocuments/t/G/TBTN22/TZA793.DOCX</v>
      </c>
      <c r="O78" s="4" t="str">
        <f>HYPERLINK("https://docs.wto.org/imrd/directdoc.asp?DDFDocuments/u/G/TBTN22/TZA793.DOCX", "https://docs.wto.org/imrd/directdoc.asp?DDFDocuments/u/G/TBTN22/TZA793.DOCX")</f>
        <v>https://docs.wto.org/imrd/directdoc.asp?DDFDocuments/u/G/TBTN22/TZA793.DOCX</v>
      </c>
      <c r="P78" t="str">
        <f>HYPERLINK("https://docs.wto.org/imrd/directdoc.asp?DDFDocuments/v/G/TBTN22/TZA793.DOCX", "https://docs.wto.org/imrd/directdoc.asp?DDFDocuments/v/G/TBTN22/TZA793.DOCX")</f>
        <v>https://docs.wto.org/imrd/directdoc.asp?DDFDocuments/v/G/TBTN22/TZA793.DOCX</v>
      </c>
    </row>
    <row r="79" spans="1:16" ht="45">
      <c r="A79" s="7" t="s">
        <v>747</v>
      </c>
      <c r="B79" s="5" t="str">
        <f>HYPERLINK("https://epingalert.org/en/Search?viewData= G/TBT/N/TZA/791"," G/TBT/N/TZA/791")</f>
        <v xml:space="preserve"> G/TBT/N/TZA/791</v>
      </c>
      <c r="C79" s="4" t="s">
        <v>333</v>
      </c>
      <c r="D79" s="6">
        <v>44722</v>
      </c>
      <c r="E79" s="5" t="s">
        <v>390</v>
      </c>
      <c r="F79" s="5" t="s">
        <v>391</v>
      </c>
      <c r="G79" s="4" t="s">
        <v>387</v>
      </c>
      <c r="H79" s="4" t="s">
        <v>54</v>
      </c>
      <c r="I79" s="4" t="s">
        <v>392</v>
      </c>
      <c r="J79" s="4" t="s">
        <v>18</v>
      </c>
      <c r="K79" s="6">
        <v>44782</v>
      </c>
      <c r="L79" s="4" t="s">
        <v>20</v>
      </c>
      <c r="M79" s="5" t="s">
        <v>393</v>
      </c>
      <c r="N79" s="4" t="str">
        <f>HYPERLINK("https://docs.wto.org/imrd/directdoc.asp?DDFDocuments/t/G/TBTN22/TZA791.DOCX", "https://docs.wto.org/imrd/directdoc.asp?DDFDocuments/t/G/TBTN22/TZA791.DOCX")</f>
        <v>https://docs.wto.org/imrd/directdoc.asp?DDFDocuments/t/G/TBTN22/TZA791.DOCX</v>
      </c>
      <c r="O79" s="4" t="str">
        <f>HYPERLINK("https://docs.wto.org/imrd/directdoc.asp?DDFDocuments/u/G/TBTN22/TZA791.DOCX", "https://docs.wto.org/imrd/directdoc.asp?DDFDocuments/u/G/TBTN22/TZA791.DOCX")</f>
        <v>https://docs.wto.org/imrd/directdoc.asp?DDFDocuments/u/G/TBTN22/TZA791.DOCX</v>
      </c>
      <c r="P79" t="str">
        <f>HYPERLINK("https://docs.wto.org/imrd/directdoc.asp?DDFDocuments/v/G/TBTN22/TZA791.DOCX", "https://docs.wto.org/imrd/directdoc.asp?DDFDocuments/v/G/TBTN22/TZA791.DOCX")</f>
        <v>https://docs.wto.org/imrd/directdoc.asp?DDFDocuments/v/G/TBTN22/TZA791.DOCX</v>
      </c>
    </row>
    <row r="80" spans="1:16" ht="45">
      <c r="A80" s="7" t="s">
        <v>747</v>
      </c>
      <c r="B80" s="5" t="str">
        <f>HYPERLINK("https://epingalert.org/en/Search?viewData= G/TBT/N/TZA/792"," G/TBT/N/TZA/792")</f>
        <v xml:space="preserve"> G/TBT/N/TZA/792</v>
      </c>
      <c r="C80" s="4" t="s">
        <v>333</v>
      </c>
      <c r="D80" s="6">
        <v>44722</v>
      </c>
      <c r="E80" s="5" t="s">
        <v>402</v>
      </c>
      <c r="F80" s="5" t="s">
        <v>403</v>
      </c>
      <c r="G80" s="4" t="s">
        <v>387</v>
      </c>
      <c r="H80" s="4" t="s">
        <v>54</v>
      </c>
      <c r="I80" s="4" t="s">
        <v>388</v>
      </c>
      <c r="J80" s="4" t="s">
        <v>18</v>
      </c>
      <c r="K80" s="6">
        <v>44782</v>
      </c>
      <c r="L80" s="4" t="s">
        <v>20</v>
      </c>
      <c r="M80" s="5" t="s">
        <v>404</v>
      </c>
      <c r="N80" s="4" t="str">
        <f>HYPERLINK("https://docs.wto.org/imrd/directdoc.asp?DDFDocuments/t/G/TBTN22/TZA792.DOCX", "https://docs.wto.org/imrd/directdoc.asp?DDFDocuments/t/G/TBTN22/TZA792.DOCX")</f>
        <v>https://docs.wto.org/imrd/directdoc.asp?DDFDocuments/t/G/TBTN22/TZA792.DOCX</v>
      </c>
      <c r="O80" s="4" t="str">
        <f>HYPERLINK("https://docs.wto.org/imrd/directdoc.asp?DDFDocuments/u/G/TBTN22/TZA792.DOCX", "https://docs.wto.org/imrd/directdoc.asp?DDFDocuments/u/G/TBTN22/TZA792.DOCX")</f>
        <v>https://docs.wto.org/imrd/directdoc.asp?DDFDocuments/u/G/TBTN22/TZA792.DOCX</v>
      </c>
      <c r="P80" t="str">
        <f>HYPERLINK("https://docs.wto.org/imrd/directdoc.asp?DDFDocuments/v/G/TBTN22/TZA792.DOCX", "https://docs.wto.org/imrd/directdoc.asp?DDFDocuments/v/G/TBTN22/TZA792.DOCX")</f>
        <v>https://docs.wto.org/imrd/directdoc.asp?DDFDocuments/v/G/TBTN22/TZA792.DOCX</v>
      </c>
    </row>
    <row r="81" spans="1:16" ht="45">
      <c r="A81" s="7" t="s">
        <v>747</v>
      </c>
      <c r="B81" s="5" t="str">
        <f>HYPERLINK("https://epingalert.org/en/Search?viewData= G/TBT/N/TZA/788"," G/TBT/N/TZA/788")</f>
        <v xml:space="preserve"> G/TBT/N/TZA/788</v>
      </c>
      <c r="C81" s="4" t="s">
        <v>333</v>
      </c>
      <c r="D81" s="6">
        <v>44722</v>
      </c>
      <c r="E81" s="5" t="s">
        <v>405</v>
      </c>
      <c r="F81" s="5" t="s">
        <v>182</v>
      </c>
      <c r="G81" s="4" t="s">
        <v>387</v>
      </c>
      <c r="H81" s="4" t="s">
        <v>54</v>
      </c>
      <c r="I81" s="4" t="s">
        <v>388</v>
      </c>
      <c r="J81" s="4" t="s">
        <v>18</v>
      </c>
      <c r="K81" s="6">
        <v>44782</v>
      </c>
      <c r="L81" s="4" t="s">
        <v>20</v>
      </c>
      <c r="M81" s="5" t="s">
        <v>406</v>
      </c>
      <c r="N81" s="4" t="str">
        <f>HYPERLINK("https://docs.wto.org/imrd/directdoc.asp?DDFDocuments/t/G/TBTN22/TZA788.DOCX", "https://docs.wto.org/imrd/directdoc.asp?DDFDocuments/t/G/TBTN22/TZA788.DOCX")</f>
        <v>https://docs.wto.org/imrd/directdoc.asp?DDFDocuments/t/G/TBTN22/TZA788.DOCX</v>
      </c>
      <c r="O81" s="4" t="str">
        <f>HYPERLINK("https://docs.wto.org/imrd/directdoc.asp?DDFDocuments/u/G/TBTN22/TZA788.DOCX", "https://docs.wto.org/imrd/directdoc.asp?DDFDocuments/u/G/TBTN22/TZA788.DOCX")</f>
        <v>https://docs.wto.org/imrd/directdoc.asp?DDFDocuments/u/G/TBTN22/TZA788.DOCX</v>
      </c>
      <c r="P81" t="str">
        <f>HYPERLINK("https://docs.wto.org/imrd/directdoc.asp?DDFDocuments/v/G/TBTN22/TZA788.DOCX", "https://docs.wto.org/imrd/directdoc.asp?DDFDocuments/v/G/TBTN22/TZA788.DOCX")</f>
        <v>https://docs.wto.org/imrd/directdoc.asp?DDFDocuments/v/G/TBTN22/TZA788.DOCX</v>
      </c>
    </row>
    <row r="82" spans="1:16" ht="45">
      <c r="A82" s="7" t="s">
        <v>747</v>
      </c>
      <c r="B82" s="5" t="str">
        <f>HYPERLINK("https://epingalert.org/en/Search?viewData= G/TBT/N/TZA/789"," G/TBT/N/TZA/789")</f>
        <v xml:space="preserve"> G/TBT/N/TZA/789</v>
      </c>
      <c r="C82" s="4" t="s">
        <v>333</v>
      </c>
      <c r="D82" s="6">
        <v>44722</v>
      </c>
      <c r="E82" s="5" t="s">
        <v>407</v>
      </c>
      <c r="F82" s="5" t="s">
        <v>408</v>
      </c>
      <c r="G82" s="4" t="s">
        <v>387</v>
      </c>
      <c r="H82" s="4" t="s">
        <v>54</v>
      </c>
      <c r="I82" s="4" t="s">
        <v>388</v>
      </c>
      <c r="J82" s="4" t="s">
        <v>18</v>
      </c>
      <c r="K82" s="6">
        <v>44782</v>
      </c>
      <c r="L82" s="4" t="s">
        <v>20</v>
      </c>
      <c r="M82" s="5" t="s">
        <v>409</v>
      </c>
      <c r="N82" s="4" t="str">
        <f>HYPERLINK("https://docs.wto.org/imrd/directdoc.asp?DDFDocuments/t/G/TBTN22/TZA789.DOCX", "https://docs.wto.org/imrd/directdoc.asp?DDFDocuments/t/G/TBTN22/TZA789.DOCX")</f>
        <v>https://docs.wto.org/imrd/directdoc.asp?DDFDocuments/t/G/TBTN22/TZA789.DOCX</v>
      </c>
      <c r="O82" s="4" t="str">
        <f>HYPERLINK("https://docs.wto.org/imrd/directdoc.asp?DDFDocuments/u/G/TBTN22/TZA789.DOCX", "https://docs.wto.org/imrd/directdoc.asp?DDFDocuments/u/G/TBTN22/TZA789.DOCX")</f>
        <v>https://docs.wto.org/imrd/directdoc.asp?DDFDocuments/u/G/TBTN22/TZA789.DOCX</v>
      </c>
      <c r="P82" t="str">
        <f>HYPERLINK("https://docs.wto.org/imrd/directdoc.asp?DDFDocuments/v/G/TBTN22/TZA789.DOCX", "https://docs.wto.org/imrd/directdoc.asp?DDFDocuments/v/G/TBTN22/TZA789.DOCX")</f>
        <v>https://docs.wto.org/imrd/directdoc.asp?DDFDocuments/v/G/TBTN22/TZA789.DOCX</v>
      </c>
    </row>
    <row r="83" spans="1:16" ht="45">
      <c r="A83" s="7" t="s">
        <v>747</v>
      </c>
      <c r="B83" s="5" t="str">
        <f>HYPERLINK("https://epingalert.org/en/Search?viewData= G/TBT/N/TZA/790"," G/TBT/N/TZA/790")</f>
        <v xml:space="preserve"> G/TBT/N/TZA/790</v>
      </c>
      <c r="C83" s="4" t="s">
        <v>333</v>
      </c>
      <c r="D83" s="6">
        <v>44722</v>
      </c>
      <c r="E83" s="5" t="s">
        <v>426</v>
      </c>
      <c r="F83" s="5" t="s">
        <v>427</v>
      </c>
      <c r="G83" s="4" t="s">
        <v>387</v>
      </c>
      <c r="H83" s="4" t="s">
        <v>54</v>
      </c>
      <c r="I83" s="4" t="s">
        <v>388</v>
      </c>
      <c r="J83" s="4" t="s">
        <v>18</v>
      </c>
      <c r="K83" s="6">
        <v>44782</v>
      </c>
      <c r="L83" s="4" t="s">
        <v>20</v>
      </c>
      <c r="M83" s="5" t="s">
        <v>428</v>
      </c>
      <c r="N83" s="4" t="str">
        <f>HYPERLINK("https://docs.wto.org/imrd/directdoc.asp?DDFDocuments/t/G/TBTN22/TZA790.DOCX", "https://docs.wto.org/imrd/directdoc.asp?DDFDocuments/t/G/TBTN22/TZA790.DOCX")</f>
        <v>https://docs.wto.org/imrd/directdoc.asp?DDFDocuments/t/G/TBTN22/TZA790.DOCX</v>
      </c>
      <c r="O83" s="4" t="str">
        <f>HYPERLINK("https://docs.wto.org/imrd/directdoc.asp?DDFDocuments/u/G/TBTN22/TZA790.DOCX", "https://docs.wto.org/imrd/directdoc.asp?DDFDocuments/u/G/TBTN22/TZA790.DOCX")</f>
        <v>https://docs.wto.org/imrd/directdoc.asp?DDFDocuments/u/G/TBTN22/TZA790.DOCX</v>
      </c>
      <c r="P83" t="str">
        <f>HYPERLINK("https://docs.wto.org/imrd/directdoc.asp?DDFDocuments/v/G/TBTN22/TZA790.DOCX", "https://docs.wto.org/imrd/directdoc.asp?DDFDocuments/v/G/TBTN22/TZA790.DOCX")</f>
        <v>https://docs.wto.org/imrd/directdoc.asp?DDFDocuments/v/G/TBTN22/TZA790.DOCX</v>
      </c>
    </row>
    <row r="84" spans="1:16" ht="60">
      <c r="A84" s="7" t="s">
        <v>745</v>
      </c>
      <c r="B84" s="5" t="str">
        <f>HYPERLINK("https://epingalert.org/en/Search?viewData= G/TBT/N/PAN/119"," G/TBT/N/PAN/119")</f>
        <v xml:space="preserve"> G/TBT/N/PAN/119</v>
      </c>
      <c r="C84" s="4" t="s">
        <v>344</v>
      </c>
      <c r="D84" s="6">
        <v>44725</v>
      </c>
      <c r="E84" s="5" t="s">
        <v>381</v>
      </c>
      <c r="F84" s="5" t="s">
        <v>346</v>
      </c>
      <c r="G84" s="4" t="s">
        <v>18</v>
      </c>
      <c r="H84" s="4" t="s">
        <v>54</v>
      </c>
      <c r="I84" s="4" t="s">
        <v>220</v>
      </c>
      <c r="J84" s="4" t="s">
        <v>33</v>
      </c>
      <c r="K84" s="6">
        <v>44785</v>
      </c>
      <c r="L84" s="4" t="s">
        <v>20</v>
      </c>
      <c r="M84" s="5" t="s">
        <v>382</v>
      </c>
      <c r="N84" s="4"/>
      <c r="O84" s="4"/>
      <c r="P84" t="str">
        <f>HYPERLINK("https://docs.wto.org/imrd/directdoc.asp?DDFDocuments/v/G/TBTN22/PAN119.DOCX", "https://docs.wto.org/imrd/directdoc.asp?DDFDocuments/v/G/TBTN22/PAN119.DOCX")</f>
        <v>https://docs.wto.org/imrd/directdoc.asp?DDFDocuments/v/G/TBTN22/PAN119.DOCX</v>
      </c>
    </row>
    <row r="85" spans="1:16" ht="60">
      <c r="A85" s="7" t="s">
        <v>738</v>
      </c>
      <c r="B85" s="5" t="str">
        <f>HYPERLINK("https://epingalert.org/en/Search?viewData= G/TBT/N/PAN/120"," G/TBT/N/PAN/120")</f>
        <v xml:space="preserve"> G/TBT/N/PAN/120</v>
      </c>
      <c r="C85" s="4" t="s">
        <v>344</v>
      </c>
      <c r="D85" s="6">
        <v>44726</v>
      </c>
      <c r="E85" s="5" t="s">
        <v>345</v>
      </c>
      <c r="F85" s="5" t="s">
        <v>346</v>
      </c>
      <c r="G85" s="4" t="s">
        <v>18</v>
      </c>
      <c r="H85" s="4" t="s">
        <v>54</v>
      </c>
      <c r="I85" s="4" t="s">
        <v>220</v>
      </c>
      <c r="J85" s="4" t="s">
        <v>33</v>
      </c>
      <c r="K85" s="6">
        <v>44786</v>
      </c>
      <c r="L85" s="4" t="s">
        <v>20</v>
      </c>
      <c r="M85" s="5" t="s">
        <v>347</v>
      </c>
      <c r="N85" s="4"/>
      <c r="O85" s="4"/>
      <c r="P85" t="str">
        <f>HYPERLINK("https://docs.wto.org/imrd/directdoc.asp?DDFDocuments/v/G/TBTN22/PAN120.DOCX", "https://docs.wto.org/imrd/directdoc.asp?DDFDocuments/v/G/TBTN22/PAN120.DOCX")</f>
        <v>https://docs.wto.org/imrd/directdoc.asp?DDFDocuments/v/G/TBTN22/PAN120.DOCX</v>
      </c>
    </row>
    <row r="86" spans="1:16" ht="45">
      <c r="A86" s="7" t="s">
        <v>683</v>
      </c>
      <c r="B86" s="5" t="str">
        <f>HYPERLINK("https://epingalert.org/en/Search?viewData= G/TBT/N/UGA/1625"," G/TBT/N/UGA/1625")</f>
        <v xml:space="preserve"> G/TBT/N/UGA/1625</v>
      </c>
      <c r="C86" s="4" t="s">
        <v>22</v>
      </c>
      <c r="D86" s="6">
        <v>44736</v>
      </c>
      <c r="E86" s="5" t="s">
        <v>51</v>
      </c>
      <c r="F86" s="5" t="s">
        <v>52</v>
      </c>
      <c r="G86" s="4" t="s">
        <v>53</v>
      </c>
      <c r="H86" s="4" t="s">
        <v>54</v>
      </c>
      <c r="I86" s="4" t="s">
        <v>55</v>
      </c>
      <c r="J86" s="4" t="s">
        <v>33</v>
      </c>
      <c r="K86" s="6">
        <v>44796</v>
      </c>
      <c r="L86" s="4" t="s">
        <v>20</v>
      </c>
      <c r="M86" s="5" t="s">
        <v>56</v>
      </c>
      <c r="N86" s="4" t="str">
        <f>HYPERLINK("https://docs.wto.org/imrd/directdoc.asp?DDFDocuments/t/G/TBTN22/UGA1625.DOCX", "https://docs.wto.org/imrd/directdoc.asp?DDFDocuments/t/G/TBTN22/UGA1625.DOCX")</f>
        <v>https://docs.wto.org/imrd/directdoc.asp?DDFDocuments/t/G/TBTN22/UGA1625.DOCX</v>
      </c>
      <c r="O86" s="4"/>
    </row>
    <row r="87" spans="1:16" ht="45">
      <c r="A87" s="2" t="s">
        <v>688</v>
      </c>
      <c r="B87" s="5" t="str">
        <f>HYPERLINK("https://epingalert.org/en/Search?viewData= G/TBT/N/UGA/1623"," G/TBT/N/UGA/1623")</f>
        <v xml:space="preserve"> G/TBT/N/UGA/1623</v>
      </c>
      <c r="C87" s="4" t="s">
        <v>22</v>
      </c>
      <c r="D87" s="6">
        <v>44736</v>
      </c>
      <c r="E87" s="5" t="s">
        <v>77</v>
      </c>
      <c r="F87" s="5" t="s">
        <v>78</v>
      </c>
      <c r="G87" s="4" t="s">
        <v>79</v>
      </c>
      <c r="H87" s="4" t="s">
        <v>54</v>
      </c>
      <c r="I87" s="4" t="s">
        <v>32</v>
      </c>
      <c r="J87" s="4" t="s">
        <v>33</v>
      </c>
      <c r="K87" s="6">
        <v>44796</v>
      </c>
      <c r="L87" s="4" t="s">
        <v>20</v>
      </c>
      <c r="M87" s="5" t="s">
        <v>80</v>
      </c>
      <c r="N87" s="4" t="str">
        <f>HYPERLINK("https://docs.wto.org/imrd/directdoc.asp?DDFDocuments/t/G/TBTN22/UGA1623.DOCX", "https://docs.wto.org/imrd/directdoc.asp?DDFDocuments/t/G/TBTN22/UGA1623.DOCX")</f>
        <v>https://docs.wto.org/imrd/directdoc.asp?DDFDocuments/t/G/TBTN22/UGA1623.DOCX</v>
      </c>
      <c r="O87" s="4"/>
    </row>
    <row r="88" spans="1:16" ht="30">
      <c r="A88" s="2" t="s">
        <v>778</v>
      </c>
      <c r="B88" s="5" t="str">
        <f>HYPERLINK("https://epingalert.org/en/Search?viewData= G/TBT/N/BWA/161"," G/TBT/N/BWA/161")</f>
        <v xml:space="preserve"> G/TBT/N/BWA/161</v>
      </c>
      <c r="C88" s="4" t="s">
        <v>551</v>
      </c>
      <c r="D88" s="6">
        <v>44714</v>
      </c>
      <c r="E88" s="5" t="s">
        <v>552</v>
      </c>
      <c r="F88" s="5" t="s">
        <v>553</v>
      </c>
      <c r="G88" s="4" t="s">
        <v>554</v>
      </c>
      <c r="H88" s="4" t="s">
        <v>54</v>
      </c>
      <c r="I88" s="4" t="s">
        <v>555</v>
      </c>
      <c r="J88" s="4" t="s">
        <v>33</v>
      </c>
      <c r="K88" s="6">
        <v>44774</v>
      </c>
      <c r="L88" s="4" t="s">
        <v>20</v>
      </c>
      <c r="M88" s="4"/>
      <c r="N88" s="4" t="str">
        <f>HYPERLINK("https://docs.wto.org/imrd/directdoc.asp?DDFDocuments/t/G/TBTN22/BWA161.DOCX", "https://docs.wto.org/imrd/directdoc.asp?DDFDocuments/t/G/TBTN22/BWA161.DOCX")</f>
        <v>https://docs.wto.org/imrd/directdoc.asp?DDFDocuments/t/G/TBTN22/BWA161.DOCX</v>
      </c>
      <c r="O88" s="4" t="str">
        <f>HYPERLINK("https://docs.wto.org/imrd/directdoc.asp?DDFDocuments/u/G/TBTN22/BWA161.DOCX", "https://docs.wto.org/imrd/directdoc.asp?DDFDocuments/u/G/TBTN22/BWA161.DOCX")</f>
        <v>https://docs.wto.org/imrd/directdoc.asp?DDFDocuments/u/G/TBTN22/BWA161.DOCX</v>
      </c>
      <c r="P88" t="str">
        <f>HYPERLINK("https://docs.wto.org/imrd/directdoc.asp?DDFDocuments/v/G/TBTN22/BWA161.DOCX", "https://docs.wto.org/imrd/directdoc.asp?DDFDocuments/v/G/TBTN22/BWA161.DOCX")</f>
        <v>https://docs.wto.org/imrd/directdoc.asp?DDFDocuments/v/G/TBTN22/BWA161.DOCX</v>
      </c>
    </row>
    <row r="89" spans="1:16" ht="105">
      <c r="A89" s="2" t="s">
        <v>778</v>
      </c>
      <c r="B89"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89" s="4" t="s">
        <v>321</v>
      </c>
      <c r="D89" s="6">
        <v>44713</v>
      </c>
      <c r="E89" s="5" t="s">
        <v>614</v>
      </c>
      <c r="F89" s="5" t="s">
        <v>615</v>
      </c>
      <c r="G89" s="4" t="s">
        <v>18</v>
      </c>
      <c r="H89" s="4" t="s">
        <v>54</v>
      </c>
      <c r="I89" s="4" t="s">
        <v>573</v>
      </c>
      <c r="J89" s="4" t="s">
        <v>33</v>
      </c>
      <c r="K89" s="6">
        <v>44773</v>
      </c>
      <c r="L89" s="4" t="s">
        <v>20</v>
      </c>
      <c r="M89" s="5" t="s">
        <v>616</v>
      </c>
      <c r="N89" s="4" t="str">
        <f>HYPERLINK("https://docs.wto.org/imrd/directdoc.asp?DDFDocuments/t/G/TBTN22/ARE535.DOCX", "https://docs.wto.org/imrd/directdoc.asp?DDFDocuments/t/G/TBTN22/ARE535.DOCX")</f>
        <v>https://docs.wto.org/imrd/directdoc.asp?DDFDocuments/t/G/TBTN22/ARE535.DOCX</v>
      </c>
      <c r="O89" s="4" t="str">
        <f>HYPERLINK("https://docs.wto.org/imrd/directdoc.asp?DDFDocuments/u/G/TBTN22/ARE535.DOCX", "https://docs.wto.org/imrd/directdoc.asp?DDFDocuments/u/G/TBTN22/ARE535.DOCX")</f>
        <v>https://docs.wto.org/imrd/directdoc.asp?DDFDocuments/u/G/TBTN22/ARE535.DOCX</v>
      </c>
      <c r="P89" t="str">
        <f>HYPERLINK("https://docs.wto.org/imrd/directdoc.asp?DDFDocuments/v/G/TBTN22/ARE535.DOCX", "https://docs.wto.org/imrd/directdoc.asp?DDFDocuments/v/G/TBTN22/ARE535.DOCX")</f>
        <v>https://docs.wto.org/imrd/directdoc.asp?DDFDocuments/v/G/TBTN22/ARE535.DOCX</v>
      </c>
    </row>
    <row r="90" spans="1:16" ht="105">
      <c r="A90" s="2" t="s">
        <v>778</v>
      </c>
      <c r="B90"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90" s="4" t="s">
        <v>335</v>
      </c>
      <c r="D90" s="6">
        <v>44713</v>
      </c>
      <c r="E90" s="5" t="s">
        <v>614</v>
      </c>
      <c r="F90" s="5" t="s">
        <v>615</v>
      </c>
      <c r="G90" s="4" t="s">
        <v>18</v>
      </c>
      <c r="H90" s="4" t="s">
        <v>54</v>
      </c>
      <c r="I90" s="4" t="s">
        <v>573</v>
      </c>
      <c r="J90" s="4" t="s">
        <v>33</v>
      </c>
      <c r="K90" s="6">
        <v>44773</v>
      </c>
      <c r="L90" s="4" t="s">
        <v>20</v>
      </c>
      <c r="M90" s="5" t="s">
        <v>616</v>
      </c>
      <c r="N90" s="4" t="str">
        <f>HYPERLINK("https://docs.wto.org/imrd/directdoc.asp?DDFDocuments/t/G/TBTN22/ARE535.DOCX", "https://docs.wto.org/imrd/directdoc.asp?DDFDocuments/t/G/TBTN22/ARE535.DOCX")</f>
        <v>https://docs.wto.org/imrd/directdoc.asp?DDFDocuments/t/G/TBTN22/ARE535.DOCX</v>
      </c>
      <c r="O90" s="4" t="str">
        <f>HYPERLINK("https://docs.wto.org/imrd/directdoc.asp?DDFDocuments/u/G/TBTN22/ARE535.DOCX", "https://docs.wto.org/imrd/directdoc.asp?DDFDocuments/u/G/TBTN22/ARE535.DOCX")</f>
        <v>https://docs.wto.org/imrd/directdoc.asp?DDFDocuments/u/G/TBTN22/ARE535.DOCX</v>
      </c>
      <c r="P90" t="str">
        <f>HYPERLINK("https://docs.wto.org/imrd/directdoc.asp?DDFDocuments/v/G/TBTN22/ARE535.DOCX", "https://docs.wto.org/imrd/directdoc.asp?DDFDocuments/v/G/TBTN22/ARE535.DOCX")</f>
        <v>https://docs.wto.org/imrd/directdoc.asp?DDFDocuments/v/G/TBTN22/ARE535.DOCX</v>
      </c>
    </row>
    <row r="91" spans="1:16" ht="105">
      <c r="A91" s="2" t="s">
        <v>778</v>
      </c>
      <c r="B91"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91" s="4" t="s">
        <v>274</v>
      </c>
      <c r="D91" s="6">
        <v>44713</v>
      </c>
      <c r="E91" s="5" t="s">
        <v>621</v>
      </c>
      <c r="F91" s="5" t="s">
        <v>622</v>
      </c>
      <c r="G91" s="4" t="s">
        <v>18</v>
      </c>
      <c r="H91" s="4" t="s">
        <v>54</v>
      </c>
      <c r="I91" s="4" t="s">
        <v>578</v>
      </c>
      <c r="J91" s="4" t="s">
        <v>33</v>
      </c>
      <c r="K91" s="6">
        <v>44773</v>
      </c>
      <c r="L91" s="4" t="s">
        <v>20</v>
      </c>
      <c r="M91" s="5" t="s">
        <v>623</v>
      </c>
      <c r="N91" s="4" t="str">
        <f>HYPERLINK("https://docs.wto.org/imrd/directdoc.asp?DDFDocuments/t/G/TBTN22/ARE537.DOCX", "https://docs.wto.org/imrd/directdoc.asp?DDFDocuments/t/G/TBTN22/ARE537.DOCX")</f>
        <v>https://docs.wto.org/imrd/directdoc.asp?DDFDocuments/t/G/TBTN22/ARE537.DOCX</v>
      </c>
      <c r="O91" s="4" t="str">
        <f>HYPERLINK("https://docs.wto.org/imrd/directdoc.asp?DDFDocuments/u/G/TBTN22/ARE537.DOCX", "https://docs.wto.org/imrd/directdoc.asp?DDFDocuments/u/G/TBTN22/ARE537.DOCX")</f>
        <v>https://docs.wto.org/imrd/directdoc.asp?DDFDocuments/u/G/TBTN22/ARE537.DOCX</v>
      </c>
      <c r="P91" t="str">
        <f>HYPERLINK("https://docs.wto.org/imrd/directdoc.asp?DDFDocuments/v/G/TBTN22/ARE537.DOCX", "https://docs.wto.org/imrd/directdoc.asp?DDFDocuments/v/G/TBTN22/ARE537.DOCX")</f>
        <v>https://docs.wto.org/imrd/directdoc.asp?DDFDocuments/v/G/TBTN22/ARE537.DOCX</v>
      </c>
    </row>
    <row r="92" spans="1:16" ht="105">
      <c r="A92" s="2" t="s">
        <v>778</v>
      </c>
      <c r="B92"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92" s="4" t="s">
        <v>315</v>
      </c>
      <c r="D92" s="6">
        <v>44713</v>
      </c>
      <c r="E92" s="5" t="s">
        <v>641</v>
      </c>
      <c r="F92" s="5" t="s">
        <v>642</v>
      </c>
      <c r="G92" s="4" t="s">
        <v>18</v>
      </c>
      <c r="H92" s="4" t="s">
        <v>643</v>
      </c>
      <c r="I92" s="4" t="s">
        <v>627</v>
      </c>
      <c r="J92" s="4" t="s">
        <v>33</v>
      </c>
      <c r="K92" s="6">
        <v>44773</v>
      </c>
      <c r="L92" s="4" t="s">
        <v>20</v>
      </c>
      <c r="M92" s="5" t="s">
        <v>644</v>
      </c>
      <c r="N92" s="4" t="str">
        <f>HYPERLINK("https://docs.wto.org/imrd/directdoc.asp?DDFDocuments/t/G/TBTN22/ARE536.DOCX", "https://docs.wto.org/imrd/directdoc.asp?DDFDocuments/t/G/TBTN22/ARE536.DOCX")</f>
        <v>https://docs.wto.org/imrd/directdoc.asp?DDFDocuments/t/G/TBTN22/ARE536.DOCX</v>
      </c>
      <c r="O92" s="4" t="str">
        <f>HYPERLINK("https://docs.wto.org/imrd/directdoc.asp?DDFDocuments/u/G/TBTN22/ARE536.DOCX", "https://docs.wto.org/imrd/directdoc.asp?DDFDocuments/u/G/TBTN22/ARE536.DOCX")</f>
        <v>https://docs.wto.org/imrd/directdoc.asp?DDFDocuments/u/G/TBTN22/ARE536.DOCX</v>
      </c>
      <c r="P92" t="str">
        <f>HYPERLINK("https://docs.wto.org/imrd/directdoc.asp?DDFDocuments/v/G/TBTN22/ARE536.DOCX", "https://docs.wto.org/imrd/directdoc.asp?DDFDocuments/v/G/TBTN22/ARE536.DOCX")</f>
        <v>https://docs.wto.org/imrd/directdoc.asp?DDFDocuments/v/G/TBTN22/ARE536.DOCX</v>
      </c>
    </row>
    <row r="93" spans="1:16" ht="105">
      <c r="A93" s="2" t="s">
        <v>778</v>
      </c>
      <c r="B93"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93" s="4" t="s">
        <v>326</v>
      </c>
      <c r="D93" s="6">
        <v>44713</v>
      </c>
      <c r="E93" s="5" t="s">
        <v>614</v>
      </c>
      <c r="F93" s="5" t="s">
        <v>615</v>
      </c>
      <c r="G93" s="4" t="s">
        <v>18</v>
      </c>
      <c r="H93" s="4" t="s">
        <v>54</v>
      </c>
      <c r="I93" s="4" t="s">
        <v>578</v>
      </c>
      <c r="J93" s="4" t="s">
        <v>33</v>
      </c>
      <c r="K93" s="6">
        <v>44773</v>
      </c>
      <c r="L93" s="4" t="s">
        <v>20</v>
      </c>
      <c r="M93" s="5" t="s">
        <v>616</v>
      </c>
      <c r="N93" s="4" t="str">
        <f>HYPERLINK("https://docs.wto.org/imrd/directdoc.asp?DDFDocuments/t/G/TBTN22/ARE535.DOCX", "https://docs.wto.org/imrd/directdoc.asp?DDFDocuments/t/G/TBTN22/ARE535.DOCX")</f>
        <v>https://docs.wto.org/imrd/directdoc.asp?DDFDocuments/t/G/TBTN22/ARE535.DOCX</v>
      </c>
      <c r="O93" s="4" t="str">
        <f>HYPERLINK("https://docs.wto.org/imrd/directdoc.asp?DDFDocuments/u/G/TBTN22/ARE535.DOCX", "https://docs.wto.org/imrd/directdoc.asp?DDFDocuments/u/G/TBTN22/ARE535.DOCX")</f>
        <v>https://docs.wto.org/imrd/directdoc.asp?DDFDocuments/u/G/TBTN22/ARE535.DOCX</v>
      </c>
      <c r="P93" t="str">
        <f>HYPERLINK("https://docs.wto.org/imrd/directdoc.asp?DDFDocuments/v/G/TBTN22/ARE535.DOCX", "https://docs.wto.org/imrd/directdoc.asp?DDFDocuments/v/G/TBTN22/ARE535.DOCX")</f>
        <v>https://docs.wto.org/imrd/directdoc.asp?DDFDocuments/v/G/TBTN22/ARE535.DOCX</v>
      </c>
    </row>
    <row r="94" spans="1:16" ht="105">
      <c r="A94" s="2" t="s">
        <v>778</v>
      </c>
      <c r="B94"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94" s="4" t="s">
        <v>343</v>
      </c>
      <c r="D94" s="6">
        <v>44713</v>
      </c>
      <c r="E94" s="5" t="s">
        <v>614</v>
      </c>
      <c r="F94" s="5" t="s">
        <v>615</v>
      </c>
      <c r="G94" s="4" t="s">
        <v>18</v>
      </c>
      <c r="H94" s="4" t="s">
        <v>54</v>
      </c>
      <c r="I94" s="4" t="s">
        <v>578</v>
      </c>
      <c r="J94" s="4" t="s">
        <v>33</v>
      </c>
      <c r="K94" s="6">
        <v>44773</v>
      </c>
      <c r="L94" s="4" t="s">
        <v>20</v>
      </c>
      <c r="M94" s="5" t="s">
        <v>616</v>
      </c>
      <c r="N94" s="4" t="str">
        <f>HYPERLINK("https://docs.wto.org/imrd/directdoc.asp?DDFDocuments/t/G/TBTN22/ARE535.DOCX", "https://docs.wto.org/imrd/directdoc.asp?DDFDocuments/t/G/TBTN22/ARE535.DOCX")</f>
        <v>https://docs.wto.org/imrd/directdoc.asp?DDFDocuments/t/G/TBTN22/ARE535.DOCX</v>
      </c>
      <c r="O94" s="4" t="str">
        <f>HYPERLINK("https://docs.wto.org/imrd/directdoc.asp?DDFDocuments/u/G/TBTN22/ARE535.DOCX", "https://docs.wto.org/imrd/directdoc.asp?DDFDocuments/u/G/TBTN22/ARE535.DOCX")</f>
        <v>https://docs.wto.org/imrd/directdoc.asp?DDFDocuments/u/G/TBTN22/ARE535.DOCX</v>
      </c>
      <c r="P94" t="str">
        <f>HYPERLINK("https://docs.wto.org/imrd/directdoc.asp?DDFDocuments/v/G/TBTN22/ARE535.DOCX", "https://docs.wto.org/imrd/directdoc.asp?DDFDocuments/v/G/TBTN22/ARE535.DOCX")</f>
        <v>https://docs.wto.org/imrd/directdoc.asp?DDFDocuments/v/G/TBTN22/ARE535.DOCX</v>
      </c>
    </row>
    <row r="95" spans="1:16" ht="105">
      <c r="A95" s="2" t="s">
        <v>778</v>
      </c>
      <c r="B95"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95" s="4" t="s">
        <v>326</v>
      </c>
      <c r="D95" s="6">
        <v>44713</v>
      </c>
      <c r="E95" s="5" t="s">
        <v>641</v>
      </c>
      <c r="F95" s="5" t="s">
        <v>642</v>
      </c>
      <c r="G95" s="4" t="s">
        <v>18</v>
      </c>
      <c r="H95" s="4" t="s">
        <v>643</v>
      </c>
      <c r="I95" s="4" t="s">
        <v>627</v>
      </c>
      <c r="J95" s="4" t="s">
        <v>33</v>
      </c>
      <c r="K95" s="6">
        <v>44773</v>
      </c>
      <c r="L95" s="4" t="s">
        <v>20</v>
      </c>
      <c r="M95" s="5" t="s">
        <v>644</v>
      </c>
      <c r="N95" s="4" t="str">
        <f>HYPERLINK("https://docs.wto.org/imrd/directdoc.asp?DDFDocuments/t/G/TBTN22/ARE536.DOCX", "https://docs.wto.org/imrd/directdoc.asp?DDFDocuments/t/G/TBTN22/ARE536.DOCX")</f>
        <v>https://docs.wto.org/imrd/directdoc.asp?DDFDocuments/t/G/TBTN22/ARE536.DOCX</v>
      </c>
      <c r="O95" s="4" t="str">
        <f>HYPERLINK("https://docs.wto.org/imrd/directdoc.asp?DDFDocuments/u/G/TBTN22/ARE536.DOCX", "https://docs.wto.org/imrd/directdoc.asp?DDFDocuments/u/G/TBTN22/ARE536.DOCX")</f>
        <v>https://docs.wto.org/imrd/directdoc.asp?DDFDocuments/u/G/TBTN22/ARE536.DOCX</v>
      </c>
      <c r="P95" t="str">
        <f>HYPERLINK("https://docs.wto.org/imrd/directdoc.asp?DDFDocuments/v/G/TBTN22/ARE536.DOCX", "https://docs.wto.org/imrd/directdoc.asp?DDFDocuments/v/G/TBTN22/ARE536.DOCX")</f>
        <v>https://docs.wto.org/imrd/directdoc.asp?DDFDocuments/v/G/TBTN22/ARE536.DOCX</v>
      </c>
    </row>
    <row r="96" spans="1:16" ht="105">
      <c r="A96" s="2" t="s">
        <v>778</v>
      </c>
      <c r="B96"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96" s="4" t="s">
        <v>321</v>
      </c>
      <c r="D96" s="6">
        <v>44713</v>
      </c>
      <c r="E96" s="5" t="s">
        <v>621</v>
      </c>
      <c r="F96" s="5" t="s">
        <v>622</v>
      </c>
      <c r="G96" s="4" t="s">
        <v>18</v>
      </c>
      <c r="H96" s="4" t="s">
        <v>54</v>
      </c>
      <c r="I96" s="4" t="s">
        <v>573</v>
      </c>
      <c r="J96" s="4" t="s">
        <v>33</v>
      </c>
      <c r="K96" s="6">
        <v>44773</v>
      </c>
      <c r="L96" s="4" t="s">
        <v>20</v>
      </c>
      <c r="M96" s="5" t="s">
        <v>623</v>
      </c>
      <c r="N96" s="4" t="str">
        <f>HYPERLINK("https://docs.wto.org/imrd/directdoc.asp?DDFDocuments/t/G/TBTN22/ARE537.DOCX", "https://docs.wto.org/imrd/directdoc.asp?DDFDocuments/t/G/TBTN22/ARE537.DOCX")</f>
        <v>https://docs.wto.org/imrd/directdoc.asp?DDFDocuments/t/G/TBTN22/ARE537.DOCX</v>
      </c>
      <c r="O96" s="4" t="str">
        <f>HYPERLINK("https://docs.wto.org/imrd/directdoc.asp?DDFDocuments/u/G/TBTN22/ARE537.DOCX", "https://docs.wto.org/imrd/directdoc.asp?DDFDocuments/u/G/TBTN22/ARE537.DOCX")</f>
        <v>https://docs.wto.org/imrd/directdoc.asp?DDFDocuments/u/G/TBTN22/ARE537.DOCX</v>
      </c>
      <c r="P96" t="str">
        <f>HYPERLINK("https://docs.wto.org/imrd/directdoc.asp?DDFDocuments/v/G/TBTN22/ARE537.DOCX", "https://docs.wto.org/imrd/directdoc.asp?DDFDocuments/v/G/TBTN22/ARE537.DOCX")</f>
        <v>https://docs.wto.org/imrd/directdoc.asp?DDFDocuments/v/G/TBTN22/ARE537.DOCX</v>
      </c>
    </row>
    <row r="97" spans="1:16" ht="105">
      <c r="A97" s="2" t="s">
        <v>778</v>
      </c>
      <c r="B97"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97" s="4" t="s">
        <v>274</v>
      </c>
      <c r="D97" s="6">
        <v>44713</v>
      </c>
      <c r="E97" s="5" t="s">
        <v>614</v>
      </c>
      <c r="F97" s="5" t="s">
        <v>615</v>
      </c>
      <c r="G97" s="4" t="s">
        <v>18</v>
      </c>
      <c r="H97" s="4" t="s">
        <v>54</v>
      </c>
      <c r="I97" s="4" t="s">
        <v>578</v>
      </c>
      <c r="J97" s="4" t="s">
        <v>33</v>
      </c>
      <c r="K97" s="6">
        <v>44773</v>
      </c>
      <c r="L97" s="4" t="s">
        <v>20</v>
      </c>
      <c r="M97" s="5" t="s">
        <v>616</v>
      </c>
      <c r="N97" s="4" t="str">
        <f>HYPERLINK("https://docs.wto.org/imrd/directdoc.asp?DDFDocuments/t/G/TBTN22/ARE535.DOCX", "https://docs.wto.org/imrd/directdoc.asp?DDFDocuments/t/G/TBTN22/ARE535.DOCX")</f>
        <v>https://docs.wto.org/imrd/directdoc.asp?DDFDocuments/t/G/TBTN22/ARE535.DOCX</v>
      </c>
      <c r="O97" s="4" t="str">
        <f>HYPERLINK("https://docs.wto.org/imrd/directdoc.asp?DDFDocuments/u/G/TBTN22/ARE535.DOCX", "https://docs.wto.org/imrd/directdoc.asp?DDFDocuments/u/G/TBTN22/ARE535.DOCX")</f>
        <v>https://docs.wto.org/imrd/directdoc.asp?DDFDocuments/u/G/TBTN22/ARE535.DOCX</v>
      </c>
      <c r="P97" t="str">
        <f>HYPERLINK("https://docs.wto.org/imrd/directdoc.asp?DDFDocuments/v/G/TBTN22/ARE535.DOCX", "https://docs.wto.org/imrd/directdoc.asp?DDFDocuments/v/G/TBTN22/ARE535.DOCX")</f>
        <v>https://docs.wto.org/imrd/directdoc.asp?DDFDocuments/v/G/TBTN22/ARE535.DOCX</v>
      </c>
    </row>
    <row r="98" spans="1:16" ht="105">
      <c r="A98" s="2" t="s">
        <v>778</v>
      </c>
      <c r="B98"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98" s="4" t="s">
        <v>315</v>
      </c>
      <c r="D98" s="6">
        <v>44713</v>
      </c>
      <c r="E98" s="5" t="s">
        <v>614</v>
      </c>
      <c r="F98" s="5" t="s">
        <v>615</v>
      </c>
      <c r="G98" s="4" t="s">
        <v>18</v>
      </c>
      <c r="H98" s="4" t="s">
        <v>54</v>
      </c>
      <c r="I98" s="4" t="s">
        <v>578</v>
      </c>
      <c r="J98" s="4" t="s">
        <v>33</v>
      </c>
      <c r="K98" s="6">
        <v>44773</v>
      </c>
      <c r="L98" s="4" t="s">
        <v>20</v>
      </c>
      <c r="M98" s="5" t="s">
        <v>616</v>
      </c>
      <c r="N98" s="4" t="str">
        <f>HYPERLINK("https://docs.wto.org/imrd/directdoc.asp?DDFDocuments/t/G/TBTN22/ARE535.DOCX", "https://docs.wto.org/imrd/directdoc.asp?DDFDocuments/t/G/TBTN22/ARE535.DOCX")</f>
        <v>https://docs.wto.org/imrd/directdoc.asp?DDFDocuments/t/G/TBTN22/ARE535.DOCX</v>
      </c>
      <c r="O98" s="4" t="str">
        <f>HYPERLINK("https://docs.wto.org/imrd/directdoc.asp?DDFDocuments/u/G/TBTN22/ARE535.DOCX", "https://docs.wto.org/imrd/directdoc.asp?DDFDocuments/u/G/TBTN22/ARE535.DOCX")</f>
        <v>https://docs.wto.org/imrd/directdoc.asp?DDFDocuments/u/G/TBTN22/ARE535.DOCX</v>
      </c>
      <c r="P98" t="str">
        <f>HYPERLINK("https://docs.wto.org/imrd/directdoc.asp?DDFDocuments/v/G/TBTN22/ARE535.DOCX", "https://docs.wto.org/imrd/directdoc.asp?DDFDocuments/v/G/TBTN22/ARE535.DOCX")</f>
        <v>https://docs.wto.org/imrd/directdoc.asp?DDFDocuments/v/G/TBTN22/ARE535.DOCX</v>
      </c>
    </row>
    <row r="99" spans="1:16" ht="105">
      <c r="A99" s="2" t="s">
        <v>778</v>
      </c>
      <c r="B99"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99" s="4" t="s">
        <v>335</v>
      </c>
      <c r="D99" s="6">
        <v>44713</v>
      </c>
      <c r="E99" s="5" t="s">
        <v>621</v>
      </c>
      <c r="F99" s="5" t="s">
        <v>622</v>
      </c>
      <c r="G99" s="4" t="s">
        <v>18</v>
      </c>
      <c r="H99" s="4" t="s">
        <v>54</v>
      </c>
      <c r="I99" s="4" t="s">
        <v>573</v>
      </c>
      <c r="J99" s="4" t="s">
        <v>33</v>
      </c>
      <c r="K99" s="6">
        <v>44773</v>
      </c>
      <c r="L99" s="4" t="s">
        <v>20</v>
      </c>
      <c r="M99" s="5" t="s">
        <v>623</v>
      </c>
      <c r="N99" s="4" t="str">
        <f>HYPERLINK("https://docs.wto.org/imrd/directdoc.asp?DDFDocuments/t/G/TBTN22/ARE537.DOCX", "https://docs.wto.org/imrd/directdoc.asp?DDFDocuments/t/G/TBTN22/ARE537.DOCX")</f>
        <v>https://docs.wto.org/imrd/directdoc.asp?DDFDocuments/t/G/TBTN22/ARE537.DOCX</v>
      </c>
      <c r="O99" s="4" t="str">
        <f>HYPERLINK("https://docs.wto.org/imrd/directdoc.asp?DDFDocuments/u/G/TBTN22/ARE537.DOCX", "https://docs.wto.org/imrd/directdoc.asp?DDFDocuments/u/G/TBTN22/ARE537.DOCX")</f>
        <v>https://docs.wto.org/imrd/directdoc.asp?DDFDocuments/u/G/TBTN22/ARE537.DOCX</v>
      </c>
      <c r="P99" t="str">
        <f>HYPERLINK("https://docs.wto.org/imrd/directdoc.asp?DDFDocuments/v/G/TBTN22/ARE537.DOCX", "https://docs.wto.org/imrd/directdoc.asp?DDFDocuments/v/G/TBTN22/ARE537.DOCX")</f>
        <v>https://docs.wto.org/imrd/directdoc.asp?DDFDocuments/v/G/TBTN22/ARE537.DOCX</v>
      </c>
    </row>
    <row r="100" spans="1:16" ht="105">
      <c r="A100" s="2" t="s">
        <v>778</v>
      </c>
      <c r="B100"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100" s="4" t="s">
        <v>321</v>
      </c>
      <c r="D100" s="6">
        <v>44713</v>
      </c>
      <c r="E100" s="5" t="s">
        <v>641</v>
      </c>
      <c r="F100" s="5" t="s">
        <v>642</v>
      </c>
      <c r="G100" s="4" t="s">
        <v>18</v>
      </c>
      <c r="H100" s="4" t="s">
        <v>643</v>
      </c>
      <c r="I100" s="4" t="s">
        <v>640</v>
      </c>
      <c r="J100" s="4" t="s">
        <v>33</v>
      </c>
      <c r="K100" s="6">
        <v>44773</v>
      </c>
      <c r="L100" s="4" t="s">
        <v>20</v>
      </c>
      <c r="M100" s="5" t="s">
        <v>644</v>
      </c>
      <c r="N100" s="4" t="str">
        <f>HYPERLINK("https://docs.wto.org/imrd/directdoc.asp?DDFDocuments/t/G/TBTN22/ARE536.DOCX", "https://docs.wto.org/imrd/directdoc.asp?DDFDocuments/t/G/TBTN22/ARE536.DOCX")</f>
        <v>https://docs.wto.org/imrd/directdoc.asp?DDFDocuments/t/G/TBTN22/ARE536.DOCX</v>
      </c>
      <c r="O100" s="4" t="str">
        <f>HYPERLINK("https://docs.wto.org/imrd/directdoc.asp?DDFDocuments/u/G/TBTN22/ARE536.DOCX", "https://docs.wto.org/imrd/directdoc.asp?DDFDocuments/u/G/TBTN22/ARE536.DOCX")</f>
        <v>https://docs.wto.org/imrd/directdoc.asp?DDFDocuments/u/G/TBTN22/ARE536.DOCX</v>
      </c>
      <c r="P100" t="str">
        <f>HYPERLINK("https://docs.wto.org/imrd/directdoc.asp?DDFDocuments/v/G/TBTN22/ARE536.DOCX", "https://docs.wto.org/imrd/directdoc.asp?DDFDocuments/v/G/TBTN22/ARE536.DOCX")</f>
        <v>https://docs.wto.org/imrd/directdoc.asp?DDFDocuments/v/G/TBTN22/ARE536.DOCX</v>
      </c>
    </row>
    <row r="101" spans="1:16" ht="105">
      <c r="A101" s="2" t="s">
        <v>778</v>
      </c>
      <c r="B101"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101" s="4" t="s">
        <v>336</v>
      </c>
      <c r="D101" s="6">
        <v>44713</v>
      </c>
      <c r="E101" s="5" t="s">
        <v>621</v>
      </c>
      <c r="F101" s="5" t="s">
        <v>622</v>
      </c>
      <c r="G101" s="4" t="s">
        <v>18</v>
      </c>
      <c r="H101" s="4" t="s">
        <v>54</v>
      </c>
      <c r="I101" s="4" t="s">
        <v>578</v>
      </c>
      <c r="J101" s="4" t="s">
        <v>33</v>
      </c>
      <c r="K101" s="6">
        <v>44773</v>
      </c>
      <c r="L101" s="4" t="s">
        <v>20</v>
      </c>
      <c r="M101" s="5" t="s">
        <v>623</v>
      </c>
      <c r="N101" s="4" t="str">
        <f>HYPERLINK("https://docs.wto.org/imrd/directdoc.asp?DDFDocuments/t/G/TBTN22/ARE537.DOCX", "https://docs.wto.org/imrd/directdoc.asp?DDFDocuments/t/G/TBTN22/ARE537.DOCX")</f>
        <v>https://docs.wto.org/imrd/directdoc.asp?DDFDocuments/t/G/TBTN22/ARE537.DOCX</v>
      </c>
      <c r="O101" s="4" t="str">
        <f>HYPERLINK("https://docs.wto.org/imrd/directdoc.asp?DDFDocuments/u/G/TBTN22/ARE537.DOCX", "https://docs.wto.org/imrd/directdoc.asp?DDFDocuments/u/G/TBTN22/ARE537.DOCX")</f>
        <v>https://docs.wto.org/imrd/directdoc.asp?DDFDocuments/u/G/TBTN22/ARE537.DOCX</v>
      </c>
      <c r="P101" t="str">
        <f>HYPERLINK("https://docs.wto.org/imrd/directdoc.asp?DDFDocuments/v/G/TBTN22/ARE537.DOCX", "https://docs.wto.org/imrd/directdoc.asp?DDFDocuments/v/G/TBTN22/ARE537.DOCX")</f>
        <v>https://docs.wto.org/imrd/directdoc.asp?DDFDocuments/v/G/TBTN22/ARE537.DOCX</v>
      </c>
    </row>
    <row r="102" spans="1:16" ht="105">
      <c r="A102" s="2" t="s">
        <v>778</v>
      </c>
      <c r="B102"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102" s="4" t="s">
        <v>343</v>
      </c>
      <c r="D102" s="6">
        <v>44713</v>
      </c>
      <c r="E102" s="5" t="s">
        <v>641</v>
      </c>
      <c r="F102" s="5" t="s">
        <v>642</v>
      </c>
      <c r="G102" s="4" t="s">
        <v>18</v>
      </c>
      <c r="H102" s="4" t="s">
        <v>643</v>
      </c>
      <c r="I102" s="4" t="s">
        <v>627</v>
      </c>
      <c r="J102" s="4" t="s">
        <v>33</v>
      </c>
      <c r="K102" s="6">
        <v>44773</v>
      </c>
      <c r="L102" s="4" t="s">
        <v>20</v>
      </c>
      <c r="M102" s="5" t="s">
        <v>644</v>
      </c>
      <c r="N102" s="4" t="str">
        <f>HYPERLINK("https://docs.wto.org/imrd/directdoc.asp?DDFDocuments/t/G/TBTN22/ARE536.DOCX", "https://docs.wto.org/imrd/directdoc.asp?DDFDocuments/t/G/TBTN22/ARE536.DOCX")</f>
        <v>https://docs.wto.org/imrd/directdoc.asp?DDFDocuments/t/G/TBTN22/ARE536.DOCX</v>
      </c>
      <c r="O102" s="4" t="str">
        <f>HYPERLINK("https://docs.wto.org/imrd/directdoc.asp?DDFDocuments/u/G/TBTN22/ARE536.DOCX", "https://docs.wto.org/imrd/directdoc.asp?DDFDocuments/u/G/TBTN22/ARE536.DOCX")</f>
        <v>https://docs.wto.org/imrd/directdoc.asp?DDFDocuments/u/G/TBTN22/ARE536.DOCX</v>
      </c>
      <c r="P102" t="str">
        <f>HYPERLINK("https://docs.wto.org/imrd/directdoc.asp?DDFDocuments/v/G/TBTN22/ARE536.DOCX", "https://docs.wto.org/imrd/directdoc.asp?DDFDocuments/v/G/TBTN22/ARE536.DOCX")</f>
        <v>https://docs.wto.org/imrd/directdoc.asp?DDFDocuments/v/G/TBTN22/ARE536.DOCX</v>
      </c>
    </row>
    <row r="103" spans="1:16" ht="105">
      <c r="A103" s="2" t="s">
        <v>778</v>
      </c>
      <c r="B103"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103" s="4" t="s">
        <v>343</v>
      </c>
      <c r="D103" s="6">
        <v>44713</v>
      </c>
      <c r="E103" s="5" t="s">
        <v>621</v>
      </c>
      <c r="F103" s="5" t="s">
        <v>622</v>
      </c>
      <c r="G103" s="4" t="s">
        <v>18</v>
      </c>
      <c r="H103" s="4" t="s">
        <v>54</v>
      </c>
      <c r="I103" s="4" t="s">
        <v>578</v>
      </c>
      <c r="J103" s="4" t="s">
        <v>33</v>
      </c>
      <c r="K103" s="6">
        <v>44773</v>
      </c>
      <c r="L103" s="4" t="s">
        <v>20</v>
      </c>
      <c r="M103" s="5" t="s">
        <v>623</v>
      </c>
      <c r="N103" s="4" t="str">
        <f>HYPERLINK("https://docs.wto.org/imrd/directdoc.asp?DDFDocuments/t/G/TBTN22/ARE537.DOCX", "https://docs.wto.org/imrd/directdoc.asp?DDFDocuments/t/G/TBTN22/ARE537.DOCX")</f>
        <v>https://docs.wto.org/imrd/directdoc.asp?DDFDocuments/t/G/TBTN22/ARE537.DOCX</v>
      </c>
      <c r="O103" s="4" t="str">
        <f>HYPERLINK("https://docs.wto.org/imrd/directdoc.asp?DDFDocuments/u/G/TBTN22/ARE537.DOCX", "https://docs.wto.org/imrd/directdoc.asp?DDFDocuments/u/G/TBTN22/ARE537.DOCX")</f>
        <v>https://docs.wto.org/imrd/directdoc.asp?DDFDocuments/u/G/TBTN22/ARE537.DOCX</v>
      </c>
      <c r="P103" t="str">
        <f>HYPERLINK("https://docs.wto.org/imrd/directdoc.asp?DDFDocuments/v/G/TBTN22/ARE537.DOCX", "https://docs.wto.org/imrd/directdoc.asp?DDFDocuments/v/G/TBTN22/ARE537.DOCX")</f>
        <v>https://docs.wto.org/imrd/directdoc.asp?DDFDocuments/v/G/TBTN22/ARE537.DOCX</v>
      </c>
    </row>
    <row r="104" spans="1:16" ht="105">
      <c r="A104" s="2" t="s">
        <v>778</v>
      </c>
      <c r="B104"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104" s="4" t="s">
        <v>274</v>
      </c>
      <c r="D104" s="6">
        <v>44713</v>
      </c>
      <c r="E104" s="5" t="s">
        <v>641</v>
      </c>
      <c r="F104" s="5" t="s">
        <v>642</v>
      </c>
      <c r="G104" s="4" t="s">
        <v>18</v>
      </c>
      <c r="H104" s="4" t="s">
        <v>643</v>
      </c>
      <c r="I104" s="4" t="s">
        <v>627</v>
      </c>
      <c r="J104" s="4" t="s">
        <v>33</v>
      </c>
      <c r="K104" s="6">
        <v>44773</v>
      </c>
      <c r="L104" s="4" t="s">
        <v>20</v>
      </c>
      <c r="M104" s="5" t="s">
        <v>644</v>
      </c>
      <c r="N104" s="4" t="str">
        <f>HYPERLINK("https://docs.wto.org/imrd/directdoc.asp?DDFDocuments/t/G/TBTN22/ARE536.DOCX", "https://docs.wto.org/imrd/directdoc.asp?DDFDocuments/t/G/TBTN22/ARE536.DOCX")</f>
        <v>https://docs.wto.org/imrd/directdoc.asp?DDFDocuments/t/G/TBTN22/ARE536.DOCX</v>
      </c>
      <c r="O104" s="4" t="str">
        <f>HYPERLINK("https://docs.wto.org/imrd/directdoc.asp?DDFDocuments/u/G/TBTN22/ARE536.DOCX", "https://docs.wto.org/imrd/directdoc.asp?DDFDocuments/u/G/TBTN22/ARE536.DOCX")</f>
        <v>https://docs.wto.org/imrd/directdoc.asp?DDFDocuments/u/G/TBTN22/ARE536.DOCX</v>
      </c>
      <c r="P104" t="str">
        <f>HYPERLINK("https://docs.wto.org/imrd/directdoc.asp?DDFDocuments/v/G/TBTN22/ARE536.DOCX", "https://docs.wto.org/imrd/directdoc.asp?DDFDocuments/v/G/TBTN22/ARE536.DOCX")</f>
        <v>https://docs.wto.org/imrd/directdoc.asp?DDFDocuments/v/G/TBTN22/ARE536.DOCX</v>
      </c>
    </row>
    <row r="105" spans="1:16" ht="105">
      <c r="A105" s="2" t="s">
        <v>778</v>
      </c>
      <c r="B105"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105" s="4" t="s">
        <v>326</v>
      </c>
      <c r="D105" s="6">
        <v>44713</v>
      </c>
      <c r="E105" s="5" t="s">
        <v>621</v>
      </c>
      <c r="F105" s="5" t="s">
        <v>622</v>
      </c>
      <c r="G105" s="4" t="s">
        <v>18</v>
      </c>
      <c r="H105" s="4" t="s">
        <v>54</v>
      </c>
      <c r="I105" s="4" t="s">
        <v>578</v>
      </c>
      <c r="J105" s="4" t="s">
        <v>33</v>
      </c>
      <c r="K105" s="6">
        <v>44773</v>
      </c>
      <c r="L105" s="4" t="s">
        <v>20</v>
      </c>
      <c r="M105" s="5" t="s">
        <v>623</v>
      </c>
      <c r="N105" s="4" t="str">
        <f>HYPERLINK("https://docs.wto.org/imrd/directdoc.asp?DDFDocuments/t/G/TBTN22/ARE537.DOCX", "https://docs.wto.org/imrd/directdoc.asp?DDFDocuments/t/G/TBTN22/ARE537.DOCX")</f>
        <v>https://docs.wto.org/imrd/directdoc.asp?DDFDocuments/t/G/TBTN22/ARE537.DOCX</v>
      </c>
      <c r="O105" s="4" t="str">
        <f>HYPERLINK("https://docs.wto.org/imrd/directdoc.asp?DDFDocuments/u/G/TBTN22/ARE537.DOCX", "https://docs.wto.org/imrd/directdoc.asp?DDFDocuments/u/G/TBTN22/ARE537.DOCX")</f>
        <v>https://docs.wto.org/imrd/directdoc.asp?DDFDocuments/u/G/TBTN22/ARE537.DOCX</v>
      </c>
      <c r="P105" t="str">
        <f>HYPERLINK("https://docs.wto.org/imrd/directdoc.asp?DDFDocuments/v/G/TBTN22/ARE537.DOCX", "https://docs.wto.org/imrd/directdoc.asp?DDFDocuments/v/G/TBTN22/ARE537.DOCX")</f>
        <v>https://docs.wto.org/imrd/directdoc.asp?DDFDocuments/v/G/TBTN22/ARE537.DOCX</v>
      </c>
    </row>
    <row r="106" spans="1:16" ht="105">
      <c r="A106" s="2" t="s">
        <v>778</v>
      </c>
      <c r="B106" s="5" t="str">
        <f>HYPERLINK("https://epingalert.org/en/Search?viewData= G/TBT/N/ARE/537, G/TBT/N/BHR/630, G/TBT/N/KWT/596, G/TBT/N/OMN/466, G/TBT/N/QAT/617, G/TBT/N/SAU/1245, G/TBT/N/YEM/224"," G/TBT/N/ARE/537, G/TBT/N/BHR/630, G/TBT/N/KWT/596, G/TBT/N/OMN/466, G/TBT/N/QAT/617, G/TBT/N/SAU/1245, G/TBT/N/YEM/224")</f>
        <v xml:space="preserve"> G/TBT/N/ARE/537, G/TBT/N/BHR/630, G/TBT/N/KWT/596, G/TBT/N/OMN/466, G/TBT/N/QAT/617, G/TBT/N/SAU/1245, G/TBT/N/YEM/224</v>
      </c>
      <c r="C106" s="4" t="s">
        <v>315</v>
      </c>
      <c r="D106" s="6">
        <v>44713</v>
      </c>
      <c r="E106" s="5" t="s">
        <v>621</v>
      </c>
      <c r="F106" s="5" t="s">
        <v>622</v>
      </c>
      <c r="G106" s="4" t="s">
        <v>18</v>
      </c>
      <c r="H106" s="4" t="s">
        <v>54</v>
      </c>
      <c r="I106" s="4" t="s">
        <v>578</v>
      </c>
      <c r="J106" s="4" t="s">
        <v>33</v>
      </c>
      <c r="K106" s="6">
        <v>44773</v>
      </c>
      <c r="L106" s="4" t="s">
        <v>20</v>
      </c>
      <c r="M106" s="5" t="s">
        <v>623</v>
      </c>
      <c r="N106" s="4" t="str">
        <f>HYPERLINK("https://docs.wto.org/imrd/directdoc.asp?DDFDocuments/t/G/TBTN22/ARE537.DOCX", "https://docs.wto.org/imrd/directdoc.asp?DDFDocuments/t/G/TBTN22/ARE537.DOCX")</f>
        <v>https://docs.wto.org/imrd/directdoc.asp?DDFDocuments/t/G/TBTN22/ARE537.DOCX</v>
      </c>
      <c r="O106" s="4" t="str">
        <f>HYPERLINK("https://docs.wto.org/imrd/directdoc.asp?DDFDocuments/u/G/TBTN22/ARE537.DOCX", "https://docs.wto.org/imrd/directdoc.asp?DDFDocuments/u/G/TBTN22/ARE537.DOCX")</f>
        <v>https://docs.wto.org/imrd/directdoc.asp?DDFDocuments/u/G/TBTN22/ARE537.DOCX</v>
      </c>
      <c r="P106" t="str">
        <f>HYPERLINK("https://docs.wto.org/imrd/directdoc.asp?DDFDocuments/v/G/TBTN22/ARE537.DOCX", "https://docs.wto.org/imrd/directdoc.asp?DDFDocuments/v/G/TBTN22/ARE537.DOCX")</f>
        <v>https://docs.wto.org/imrd/directdoc.asp?DDFDocuments/v/G/TBTN22/ARE537.DOCX</v>
      </c>
    </row>
    <row r="107" spans="1:16" ht="105">
      <c r="A107" s="2" t="s">
        <v>778</v>
      </c>
      <c r="B107" s="5" t="str">
        <f>HYPERLINK("https://epingalert.org/en/Search?viewData= G/TBT/N/ARE/535, G/TBT/N/BHR/628, G/TBT/N/KWT/594, G/TBT/N/OMN/464, G/TBT/N/QAT/615, G/TBT/N/SAU/1243, G/TBT/N/YEM/222"," G/TBT/N/ARE/535, G/TBT/N/BHR/628, G/TBT/N/KWT/594, G/TBT/N/OMN/464, G/TBT/N/QAT/615, G/TBT/N/SAU/1243, G/TBT/N/YEM/222")</f>
        <v xml:space="preserve"> G/TBT/N/ARE/535, G/TBT/N/BHR/628, G/TBT/N/KWT/594, G/TBT/N/OMN/464, G/TBT/N/QAT/615, G/TBT/N/SAU/1243, G/TBT/N/YEM/222</v>
      </c>
      <c r="C107" s="4" t="s">
        <v>336</v>
      </c>
      <c r="D107" s="6">
        <v>44713</v>
      </c>
      <c r="E107" s="5" t="s">
        <v>614</v>
      </c>
      <c r="F107" s="5" t="s">
        <v>615</v>
      </c>
      <c r="G107" s="4" t="s">
        <v>18</v>
      </c>
      <c r="H107" s="4" t="s">
        <v>54</v>
      </c>
      <c r="I107" s="4" t="s">
        <v>578</v>
      </c>
      <c r="J107" s="4" t="s">
        <v>33</v>
      </c>
      <c r="K107" s="6">
        <v>44773</v>
      </c>
      <c r="L107" s="4" t="s">
        <v>20</v>
      </c>
      <c r="M107" s="5" t="s">
        <v>616</v>
      </c>
      <c r="N107" s="4" t="str">
        <f>HYPERLINK("https://docs.wto.org/imrd/directdoc.asp?DDFDocuments/t/G/TBTN22/ARE535.DOCX", "https://docs.wto.org/imrd/directdoc.asp?DDFDocuments/t/G/TBTN22/ARE535.DOCX")</f>
        <v>https://docs.wto.org/imrd/directdoc.asp?DDFDocuments/t/G/TBTN22/ARE535.DOCX</v>
      </c>
      <c r="O107" s="4" t="str">
        <f>HYPERLINK("https://docs.wto.org/imrd/directdoc.asp?DDFDocuments/u/G/TBTN22/ARE535.DOCX", "https://docs.wto.org/imrd/directdoc.asp?DDFDocuments/u/G/TBTN22/ARE535.DOCX")</f>
        <v>https://docs.wto.org/imrd/directdoc.asp?DDFDocuments/u/G/TBTN22/ARE535.DOCX</v>
      </c>
      <c r="P107" t="str">
        <f>HYPERLINK("https://docs.wto.org/imrd/directdoc.asp?DDFDocuments/v/G/TBTN22/ARE535.DOCX", "https://docs.wto.org/imrd/directdoc.asp?DDFDocuments/v/G/TBTN22/ARE535.DOCX")</f>
        <v>https://docs.wto.org/imrd/directdoc.asp?DDFDocuments/v/G/TBTN22/ARE535.DOCX</v>
      </c>
    </row>
    <row r="108" spans="1:16" ht="105">
      <c r="A108" s="2" t="s">
        <v>778</v>
      </c>
      <c r="B108"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108" s="4" t="s">
        <v>335</v>
      </c>
      <c r="D108" s="6">
        <v>44713</v>
      </c>
      <c r="E108" s="5" t="s">
        <v>641</v>
      </c>
      <c r="F108" s="5" t="s">
        <v>642</v>
      </c>
      <c r="G108" s="4" t="s">
        <v>18</v>
      </c>
      <c r="H108" s="4" t="s">
        <v>643</v>
      </c>
      <c r="I108" s="4" t="s">
        <v>640</v>
      </c>
      <c r="J108" s="4" t="s">
        <v>33</v>
      </c>
      <c r="K108" s="6">
        <v>44773</v>
      </c>
      <c r="L108" s="4" t="s">
        <v>20</v>
      </c>
      <c r="M108" s="5" t="s">
        <v>644</v>
      </c>
      <c r="N108" s="4" t="str">
        <f>HYPERLINK("https://docs.wto.org/imrd/directdoc.asp?DDFDocuments/t/G/TBTN22/ARE536.DOCX", "https://docs.wto.org/imrd/directdoc.asp?DDFDocuments/t/G/TBTN22/ARE536.DOCX")</f>
        <v>https://docs.wto.org/imrd/directdoc.asp?DDFDocuments/t/G/TBTN22/ARE536.DOCX</v>
      </c>
      <c r="O108" s="4" t="str">
        <f>HYPERLINK("https://docs.wto.org/imrd/directdoc.asp?DDFDocuments/u/G/TBTN22/ARE536.DOCX", "https://docs.wto.org/imrd/directdoc.asp?DDFDocuments/u/G/TBTN22/ARE536.DOCX")</f>
        <v>https://docs.wto.org/imrd/directdoc.asp?DDFDocuments/u/G/TBTN22/ARE536.DOCX</v>
      </c>
      <c r="P108" t="str">
        <f>HYPERLINK("https://docs.wto.org/imrd/directdoc.asp?DDFDocuments/v/G/TBTN22/ARE536.DOCX", "https://docs.wto.org/imrd/directdoc.asp?DDFDocuments/v/G/TBTN22/ARE536.DOCX")</f>
        <v>https://docs.wto.org/imrd/directdoc.asp?DDFDocuments/v/G/TBTN22/ARE536.DOCX</v>
      </c>
    </row>
    <row r="109" spans="1:16" ht="105">
      <c r="A109" s="2" t="s">
        <v>778</v>
      </c>
      <c r="B109" s="5" t="str">
        <f>HYPERLINK("https://epingalert.org/en/Search?viewData= G/TBT/N/ARE/536, G/TBT/N/BHR/629, G/TBT/N/KWT/595, G/TBT/N/OMN/465, G/TBT/N/QAT/616, G/TBT/N/SAU/1244, G/TBT/N/YEM/223"," G/TBT/N/ARE/536, G/TBT/N/BHR/629, G/TBT/N/KWT/595, G/TBT/N/OMN/465, G/TBT/N/QAT/616, G/TBT/N/SAU/1244, G/TBT/N/YEM/223")</f>
        <v xml:space="preserve"> G/TBT/N/ARE/536, G/TBT/N/BHR/629, G/TBT/N/KWT/595, G/TBT/N/OMN/465, G/TBT/N/QAT/616, G/TBT/N/SAU/1244, G/TBT/N/YEM/223</v>
      </c>
      <c r="C109" s="4" t="s">
        <v>336</v>
      </c>
      <c r="D109" s="6">
        <v>44713</v>
      </c>
      <c r="E109" s="5" t="s">
        <v>641</v>
      </c>
      <c r="F109" s="5" t="s">
        <v>642</v>
      </c>
      <c r="G109" s="4" t="s">
        <v>18</v>
      </c>
      <c r="H109" s="4" t="s">
        <v>643</v>
      </c>
      <c r="I109" s="4" t="s">
        <v>627</v>
      </c>
      <c r="J109" s="4" t="s">
        <v>33</v>
      </c>
      <c r="K109" s="6">
        <v>44773</v>
      </c>
      <c r="L109" s="4" t="s">
        <v>20</v>
      </c>
      <c r="M109" s="5" t="s">
        <v>644</v>
      </c>
      <c r="N109" s="4" t="str">
        <f>HYPERLINK("https://docs.wto.org/imrd/directdoc.asp?DDFDocuments/t/G/TBTN22/ARE536.DOCX", "https://docs.wto.org/imrd/directdoc.asp?DDFDocuments/t/G/TBTN22/ARE536.DOCX")</f>
        <v>https://docs.wto.org/imrd/directdoc.asp?DDFDocuments/t/G/TBTN22/ARE536.DOCX</v>
      </c>
      <c r="O109" s="4" t="str">
        <f>HYPERLINK("https://docs.wto.org/imrd/directdoc.asp?DDFDocuments/u/G/TBTN22/ARE536.DOCX", "https://docs.wto.org/imrd/directdoc.asp?DDFDocuments/u/G/TBTN22/ARE536.DOCX")</f>
        <v>https://docs.wto.org/imrd/directdoc.asp?DDFDocuments/u/G/TBTN22/ARE536.DOCX</v>
      </c>
      <c r="P109" t="str">
        <f>HYPERLINK("https://docs.wto.org/imrd/directdoc.asp?DDFDocuments/v/G/TBTN22/ARE536.DOCX", "https://docs.wto.org/imrd/directdoc.asp?DDFDocuments/v/G/TBTN22/ARE536.DOCX")</f>
        <v>https://docs.wto.org/imrd/directdoc.asp?DDFDocuments/v/G/TBTN22/ARE536.DOCX</v>
      </c>
    </row>
    <row r="110" spans="1:16" ht="45">
      <c r="A110" s="7" t="s">
        <v>713</v>
      </c>
      <c r="B110" s="5" t="str">
        <f>HYPERLINK("https://epingalert.org/en/Search?viewData= G/TBT/N/UGA/1609"," G/TBT/N/UGA/1609")</f>
        <v xml:space="preserve"> G/TBT/N/UGA/1609</v>
      </c>
      <c r="C110" s="4" t="s">
        <v>22</v>
      </c>
      <c r="D110" s="6">
        <v>44734</v>
      </c>
      <c r="E110" s="5" t="s">
        <v>207</v>
      </c>
      <c r="F110" s="5" t="s">
        <v>208</v>
      </c>
      <c r="G110" s="4" t="s">
        <v>209</v>
      </c>
      <c r="H110" s="4" t="s">
        <v>54</v>
      </c>
      <c r="I110" s="4" t="s">
        <v>210</v>
      </c>
      <c r="J110" s="4" t="s">
        <v>33</v>
      </c>
      <c r="K110" s="6">
        <v>44794</v>
      </c>
      <c r="L110" s="4" t="s">
        <v>20</v>
      </c>
      <c r="M110" s="5" t="s">
        <v>211</v>
      </c>
      <c r="N110" s="4" t="str">
        <f>HYPERLINK("https://docs.wto.org/imrd/directdoc.asp?DDFDocuments/t/G/TBTN22/UGA1609.DOCX", "https://docs.wto.org/imrd/directdoc.asp?DDFDocuments/t/G/TBTN22/UGA1609.DOCX")</f>
        <v>https://docs.wto.org/imrd/directdoc.asp?DDFDocuments/t/G/TBTN22/UGA1609.DOCX</v>
      </c>
      <c r="O110" s="4"/>
    </row>
    <row r="111" spans="1:16" ht="45">
      <c r="A111" s="8" t="s">
        <v>708</v>
      </c>
      <c r="B111" s="5" t="str">
        <f>HYPERLINK("https://epingalert.org/en/Search?viewData= G/TBT/N/UGA/1612"," G/TBT/N/UGA/1612")</f>
        <v xml:space="preserve"> G/TBT/N/UGA/1612</v>
      </c>
      <c r="C111" s="4" t="s">
        <v>22</v>
      </c>
      <c r="D111" s="6">
        <v>44734</v>
      </c>
      <c r="E111" s="5" t="s">
        <v>181</v>
      </c>
      <c r="F111" s="5" t="s">
        <v>182</v>
      </c>
      <c r="G111" s="4" t="s">
        <v>183</v>
      </c>
      <c r="H111" s="4" t="s">
        <v>54</v>
      </c>
      <c r="I111" s="4" t="s">
        <v>184</v>
      </c>
      <c r="J111" s="4" t="s">
        <v>33</v>
      </c>
      <c r="K111" s="6">
        <v>44794</v>
      </c>
      <c r="L111" s="4" t="s">
        <v>20</v>
      </c>
      <c r="M111" s="5" t="s">
        <v>185</v>
      </c>
      <c r="N111" s="4" t="str">
        <f>HYPERLINK("https://docs.wto.org/imrd/directdoc.asp?DDFDocuments/t/G/TBTN22/UGA1612.DOCX", "https://docs.wto.org/imrd/directdoc.asp?DDFDocuments/t/G/TBTN22/UGA1612.DOCX")</f>
        <v>https://docs.wto.org/imrd/directdoc.asp?DDFDocuments/t/G/TBTN22/UGA1612.DOCX</v>
      </c>
      <c r="O111" s="4"/>
    </row>
    <row r="112" spans="1:16" ht="75">
      <c r="A112" s="7" t="s">
        <v>736</v>
      </c>
      <c r="B112" s="5" t="str">
        <f>HYPERLINK("https://epingalert.org/en/Search?viewData= G/TBT/N/BDI/249, G/TBT/N/KEN/1270, G/TBT/N/RWA/679, G/TBT/N/TZA/800, G/TBT/N/UGA/1604"," G/TBT/N/BDI/249, G/TBT/N/KEN/1270, G/TBT/N/RWA/679, G/TBT/N/TZA/800, G/TBT/N/UGA/1604")</f>
        <v xml:space="preserve"> G/TBT/N/BDI/249, G/TBT/N/KEN/1270, G/TBT/N/RWA/679, G/TBT/N/TZA/800, G/TBT/N/UGA/1604</v>
      </c>
      <c r="C112" s="4" t="s">
        <v>22</v>
      </c>
      <c r="D112" s="6">
        <v>44727</v>
      </c>
      <c r="E112" s="5" t="s">
        <v>322</v>
      </c>
      <c r="F112" s="5" t="s">
        <v>323</v>
      </c>
      <c r="G112" s="4" t="s">
        <v>18</v>
      </c>
      <c r="H112" s="4" t="s">
        <v>161</v>
      </c>
      <c r="I112" s="4" t="s">
        <v>324</v>
      </c>
      <c r="J112" s="4" t="s">
        <v>18</v>
      </c>
      <c r="K112" s="6">
        <v>44787</v>
      </c>
      <c r="L112" s="4" t="s">
        <v>20</v>
      </c>
      <c r="M112" s="5" t="s">
        <v>325</v>
      </c>
      <c r="N112" s="4" t="str">
        <f>HYPERLINK("https://docs.wto.org/imrd/directdoc.asp?DDFDocuments/t/G/TBTN22/BDI249.DOCX", "https://docs.wto.org/imrd/directdoc.asp?DDFDocuments/t/G/TBTN22/BDI249.DOCX")</f>
        <v>https://docs.wto.org/imrd/directdoc.asp?DDFDocuments/t/G/TBTN22/BDI249.DOCX</v>
      </c>
      <c r="O112" s="4" t="str">
        <f>HYPERLINK("https://docs.wto.org/imrd/directdoc.asp?DDFDocuments/u/G/TBTN22/BDI249.DOCX", "https://docs.wto.org/imrd/directdoc.asp?DDFDocuments/u/G/TBTN22/BDI249.DOCX")</f>
        <v>https://docs.wto.org/imrd/directdoc.asp?DDFDocuments/u/G/TBTN22/BDI249.DOCX</v>
      </c>
      <c r="P112" t="str">
        <f>HYPERLINK("https://docs.wto.org/imrd/directdoc.asp?DDFDocuments/v/G/TBTN22/BDI249.DOCX", "https://docs.wto.org/imrd/directdoc.asp?DDFDocuments/v/G/TBTN22/BDI249.DOCX")</f>
        <v>https://docs.wto.org/imrd/directdoc.asp?DDFDocuments/v/G/TBTN22/BDI249.DOCX</v>
      </c>
    </row>
    <row r="113" spans="1:16" ht="75">
      <c r="A113" s="7" t="s">
        <v>736</v>
      </c>
      <c r="B113" s="5" t="str">
        <f>HYPERLINK("https://epingalert.org/en/Search?viewData= G/TBT/N/BDI/249, G/TBT/N/KEN/1270, G/TBT/N/RWA/679, G/TBT/N/TZA/800, G/TBT/N/UGA/1604"," G/TBT/N/BDI/249, G/TBT/N/KEN/1270, G/TBT/N/RWA/679, G/TBT/N/TZA/800, G/TBT/N/UGA/1604")</f>
        <v xml:space="preserve"> G/TBT/N/BDI/249, G/TBT/N/KEN/1270, G/TBT/N/RWA/679, G/TBT/N/TZA/800, G/TBT/N/UGA/1604</v>
      </c>
      <c r="C113" s="4" t="s">
        <v>331</v>
      </c>
      <c r="D113" s="6">
        <v>44727</v>
      </c>
      <c r="E113" s="5" t="s">
        <v>322</v>
      </c>
      <c r="F113" s="5" t="s">
        <v>323</v>
      </c>
      <c r="G113" s="4" t="s">
        <v>18</v>
      </c>
      <c r="H113" s="4" t="s">
        <v>161</v>
      </c>
      <c r="I113" s="4" t="s">
        <v>332</v>
      </c>
      <c r="J113" s="4" t="s">
        <v>18</v>
      </c>
      <c r="K113" s="6">
        <v>44787</v>
      </c>
      <c r="L113" s="4" t="s">
        <v>20</v>
      </c>
      <c r="M113" s="5" t="s">
        <v>325</v>
      </c>
      <c r="N113" s="4" t="str">
        <f>HYPERLINK("https://docs.wto.org/imrd/directdoc.asp?DDFDocuments/t/G/TBTN22/BDI249.DOCX", "https://docs.wto.org/imrd/directdoc.asp?DDFDocuments/t/G/TBTN22/BDI249.DOCX")</f>
        <v>https://docs.wto.org/imrd/directdoc.asp?DDFDocuments/t/G/TBTN22/BDI249.DOCX</v>
      </c>
      <c r="O113" s="4" t="str">
        <f>HYPERLINK("https://docs.wto.org/imrd/directdoc.asp?DDFDocuments/u/G/TBTN22/BDI249.DOCX", "https://docs.wto.org/imrd/directdoc.asp?DDFDocuments/u/G/TBTN22/BDI249.DOCX")</f>
        <v>https://docs.wto.org/imrd/directdoc.asp?DDFDocuments/u/G/TBTN22/BDI249.DOCX</v>
      </c>
      <c r="P113" t="str">
        <f>HYPERLINK("https://docs.wto.org/imrd/directdoc.asp?DDFDocuments/v/G/TBTN22/BDI249.DOCX", "https://docs.wto.org/imrd/directdoc.asp?DDFDocuments/v/G/TBTN22/BDI249.DOCX")</f>
        <v>https://docs.wto.org/imrd/directdoc.asp?DDFDocuments/v/G/TBTN22/BDI249.DOCX</v>
      </c>
    </row>
    <row r="114" spans="1:16" ht="75">
      <c r="A114" s="7" t="s">
        <v>736</v>
      </c>
      <c r="B114" s="5" t="str">
        <f>HYPERLINK("https://epingalert.org/en/Search?viewData= G/TBT/N/BDI/249, G/TBT/N/KEN/1270, G/TBT/N/RWA/679, G/TBT/N/TZA/800, G/TBT/N/UGA/1604"," G/TBT/N/BDI/249, G/TBT/N/KEN/1270, G/TBT/N/RWA/679, G/TBT/N/TZA/800, G/TBT/N/UGA/1604")</f>
        <v xml:space="preserve"> G/TBT/N/BDI/249, G/TBT/N/KEN/1270, G/TBT/N/RWA/679, G/TBT/N/TZA/800, G/TBT/N/UGA/1604</v>
      </c>
      <c r="C114" s="4" t="s">
        <v>333</v>
      </c>
      <c r="D114" s="6">
        <v>44727</v>
      </c>
      <c r="E114" s="5" t="s">
        <v>322</v>
      </c>
      <c r="F114" s="5" t="s">
        <v>323</v>
      </c>
      <c r="G114" s="4" t="s">
        <v>18</v>
      </c>
      <c r="H114" s="4" t="s">
        <v>161</v>
      </c>
      <c r="I114" s="4" t="s">
        <v>324</v>
      </c>
      <c r="J114" s="4" t="s">
        <v>18</v>
      </c>
      <c r="K114" s="6">
        <v>44787</v>
      </c>
      <c r="L114" s="4" t="s">
        <v>20</v>
      </c>
      <c r="M114" s="5" t="s">
        <v>325</v>
      </c>
      <c r="N114" s="4" t="str">
        <f>HYPERLINK("https://docs.wto.org/imrd/directdoc.asp?DDFDocuments/t/G/TBTN22/BDI249.DOCX", "https://docs.wto.org/imrd/directdoc.asp?DDFDocuments/t/G/TBTN22/BDI249.DOCX")</f>
        <v>https://docs.wto.org/imrd/directdoc.asp?DDFDocuments/t/G/TBTN22/BDI249.DOCX</v>
      </c>
      <c r="O114" s="4" t="str">
        <f>HYPERLINK("https://docs.wto.org/imrd/directdoc.asp?DDFDocuments/u/G/TBTN22/BDI249.DOCX", "https://docs.wto.org/imrd/directdoc.asp?DDFDocuments/u/G/TBTN22/BDI249.DOCX")</f>
        <v>https://docs.wto.org/imrd/directdoc.asp?DDFDocuments/u/G/TBTN22/BDI249.DOCX</v>
      </c>
      <c r="P114" t="str">
        <f>HYPERLINK("https://docs.wto.org/imrd/directdoc.asp?DDFDocuments/v/G/TBTN22/BDI249.DOCX", "https://docs.wto.org/imrd/directdoc.asp?DDFDocuments/v/G/TBTN22/BDI249.DOCX")</f>
        <v>https://docs.wto.org/imrd/directdoc.asp?DDFDocuments/v/G/TBTN22/BDI249.DOCX</v>
      </c>
    </row>
    <row r="115" spans="1:16" ht="75">
      <c r="A115" s="7" t="s">
        <v>736</v>
      </c>
      <c r="B115" s="5" t="str">
        <f>HYPERLINK("https://epingalert.org/en/Search?viewData= G/TBT/N/BDI/249, G/TBT/N/KEN/1270, G/TBT/N/RWA/679, G/TBT/N/TZA/800, G/TBT/N/UGA/1604"," G/TBT/N/BDI/249, G/TBT/N/KEN/1270, G/TBT/N/RWA/679, G/TBT/N/TZA/800, G/TBT/N/UGA/1604")</f>
        <v xml:space="preserve"> G/TBT/N/BDI/249, G/TBT/N/KEN/1270, G/TBT/N/RWA/679, G/TBT/N/TZA/800, G/TBT/N/UGA/1604</v>
      </c>
      <c r="C115" s="4" t="s">
        <v>334</v>
      </c>
      <c r="D115" s="6">
        <v>44727</v>
      </c>
      <c r="E115" s="5" t="s">
        <v>322</v>
      </c>
      <c r="F115" s="5" t="s">
        <v>323</v>
      </c>
      <c r="G115" s="4" t="s">
        <v>18</v>
      </c>
      <c r="H115" s="4" t="s">
        <v>161</v>
      </c>
      <c r="I115" s="4" t="s">
        <v>332</v>
      </c>
      <c r="J115" s="4" t="s">
        <v>18</v>
      </c>
      <c r="K115" s="6">
        <v>44787</v>
      </c>
      <c r="L115" s="4" t="s">
        <v>20</v>
      </c>
      <c r="M115" s="5" t="s">
        <v>325</v>
      </c>
      <c r="N115" s="4" t="str">
        <f>HYPERLINK("https://docs.wto.org/imrd/directdoc.asp?DDFDocuments/t/G/TBTN22/BDI249.DOCX", "https://docs.wto.org/imrd/directdoc.asp?DDFDocuments/t/G/TBTN22/BDI249.DOCX")</f>
        <v>https://docs.wto.org/imrd/directdoc.asp?DDFDocuments/t/G/TBTN22/BDI249.DOCX</v>
      </c>
      <c r="O115" s="4" t="str">
        <f>HYPERLINK("https://docs.wto.org/imrd/directdoc.asp?DDFDocuments/u/G/TBTN22/BDI249.DOCX", "https://docs.wto.org/imrd/directdoc.asp?DDFDocuments/u/G/TBTN22/BDI249.DOCX")</f>
        <v>https://docs.wto.org/imrd/directdoc.asp?DDFDocuments/u/G/TBTN22/BDI249.DOCX</v>
      </c>
      <c r="P115" t="str">
        <f>HYPERLINK("https://docs.wto.org/imrd/directdoc.asp?DDFDocuments/v/G/TBTN22/BDI249.DOCX", "https://docs.wto.org/imrd/directdoc.asp?DDFDocuments/v/G/TBTN22/BDI249.DOCX")</f>
        <v>https://docs.wto.org/imrd/directdoc.asp?DDFDocuments/v/G/TBTN22/BDI249.DOCX</v>
      </c>
    </row>
    <row r="116" spans="1:16" ht="75">
      <c r="A116" s="7" t="s">
        <v>736</v>
      </c>
      <c r="B116" s="5" t="str">
        <f>HYPERLINK("https://epingalert.org/en/Search?viewData= G/TBT/N/BDI/249, G/TBT/N/KEN/1270, G/TBT/N/RWA/679, G/TBT/N/TZA/800, G/TBT/N/UGA/1604"," G/TBT/N/BDI/249, G/TBT/N/KEN/1270, G/TBT/N/RWA/679, G/TBT/N/TZA/800, G/TBT/N/UGA/1604")</f>
        <v xml:space="preserve"> G/TBT/N/BDI/249, G/TBT/N/KEN/1270, G/TBT/N/RWA/679, G/TBT/N/TZA/800, G/TBT/N/UGA/1604</v>
      </c>
      <c r="C116" s="4" t="s">
        <v>342</v>
      </c>
      <c r="D116" s="6">
        <v>44727</v>
      </c>
      <c r="E116" s="5" t="s">
        <v>322</v>
      </c>
      <c r="F116" s="5" t="s">
        <v>323</v>
      </c>
      <c r="G116" s="4" t="s">
        <v>18</v>
      </c>
      <c r="H116" s="4" t="s">
        <v>161</v>
      </c>
      <c r="I116" s="4" t="s">
        <v>324</v>
      </c>
      <c r="J116" s="4" t="s">
        <v>18</v>
      </c>
      <c r="K116" s="6">
        <v>44787</v>
      </c>
      <c r="L116" s="4" t="s">
        <v>20</v>
      </c>
      <c r="M116" s="5" t="s">
        <v>325</v>
      </c>
      <c r="N116" s="4" t="str">
        <f>HYPERLINK("https://docs.wto.org/imrd/directdoc.asp?DDFDocuments/t/G/TBTN22/BDI249.DOCX", "https://docs.wto.org/imrd/directdoc.asp?DDFDocuments/t/G/TBTN22/BDI249.DOCX")</f>
        <v>https://docs.wto.org/imrd/directdoc.asp?DDFDocuments/t/G/TBTN22/BDI249.DOCX</v>
      </c>
      <c r="O116" s="4" t="str">
        <f>HYPERLINK("https://docs.wto.org/imrd/directdoc.asp?DDFDocuments/u/G/TBTN22/BDI249.DOCX", "https://docs.wto.org/imrd/directdoc.asp?DDFDocuments/u/G/TBTN22/BDI249.DOCX")</f>
        <v>https://docs.wto.org/imrd/directdoc.asp?DDFDocuments/u/G/TBTN22/BDI249.DOCX</v>
      </c>
      <c r="P116" t="str">
        <f>HYPERLINK("https://docs.wto.org/imrd/directdoc.asp?DDFDocuments/v/G/TBTN22/BDI249.DOCX", "https://docs.wto.org/imrd/directdoc.asp?DDFDocuments/v/G/TBTN22/BDI249.DOCX")</f>
        <v>https://docs.wto.org/imrd/directdoc.asp?DDFDocuments/v/G/TBTN22/BDI249.DOCX</v>
      </c>
    </row>
    <row r="117" spans="1:16" ht="75">
      <c r="A117" s="2" t="s">
        <v>736</v>
      </c>
      <c r="B117" s="5" t="str">
        <f>HYPERLINK("https://epingalert.org/en/Search?viewData= G/TBT/N/BDI/248, G/TBT/N/KEN/1269, G/TBT/N/RWA/678, G/TBT/N/TZA/799, G/TBT/N/UGA/1603"," G/TBT/N/BDI/248, G/TBT/N/KEN/1269, G/TBT/N/RWA/678, G/TBT/N/TZA/799, G/TBT/N/UGA/1603")</f>
        <v xml:space="preserve"> G/TBT/N/BDI/248, G/TBT/N/KEN/1269, G/TBT/N/RWA/678, G/TBT/N/TZA/799, G/TBT/N/UGA/1603</v>
      </c>
      <c r="C117" s="4" t="s">
        <v>334</v>
      </c>
      <c r="D117" s="6">
        <v>44725</v>
      </c>
      <c r="E117" s="5" t="s">
        <v>372</v>
      </c>
      <c r="F117" s="5" t="s">
        <v>373</v>
      </c>
      <c r="G117" s="4" t="s">
        <v>374</v>
      </c>
      <c r="H117" s="4" t="s">
        <v>161</v>
      </c>
      <c r="I117" s="4" t="s">
        <v>375</v>
      </c>
      <c r="J117" s="4" t="s">
        <v>90</v>
      </c>
      <c r="K117" s="6">
        <v>44785</v>
      </c>
      <c r="L117" s="4" t="s">
        <v>20</v>
      </c>
      <c r="M117" s="5" t="s">
        <v>376</v>
      </c>
      <c r="N117" s="4" t="str">
        <f>HYPERLINK("https://docs.wto.org/imrd/directdoc.asp?DDFDocuments/t/G/TBTN22/BDI248.DOCX", "https://docs.wto.org/imrd/directdoc.asp?DDFDocuments/t/G/TBTN22/BDI248.DOCX")</f>
        <v>https://docs.wto.org/imrd/directdoc.asp?DDFDocuments/t/G/TBTN22/BDI248.DOCX</v>
      </c>
      <c r="O117" s="4" t="str">
        <f>HYPERLINK("https://docs.wto.org/imrd/directdoc.asp?DDFDocuments/u/G/TBTN22/BDI248.DOCX", "https://docs.wto.org/imrd/directdoc.asp?DDFDocuments/u/G/TBTN22/BDI248.DOCX")</f>
        <v>https://docs.wto.org/imrd/directdoc.asp?DDFDocuments/u/G/TBTN22/BDI248.DOCX</v>
      </c>
      <c r="P117" t="str">
        <f>HYPERLINK("https://docs.wto.org/imrd/directdoc.asp?DDFDocuments/v/G/TBTN22/BDI248.DOCX", "https://docs.wto.org/imrd/directdoc.asp?DDFDocuments/v/G/TBTN22/BDI248.DOCX")</f>
        <v>https://docs.wto.org/imrd/directdoc.asp?DDFDocuments/v/G/TBTN22/BDI248.DOCX</v>
      </c>
    </row>
    <row r="118" spans="1:16" ht="75">
      <c r="A118" s="2" t="s">
        <v>736</v>
      </c>
      <c r="B118" s="5" t="str">
        <f>HYPERLINK("https://epingalert.org/en/Search?viewData= G/TBT/N/BDI/248, G/TBT/N/KEN/1269, G/TBT/N/RWA/678, G/TBT/N/TZA/799, G/TBT/N/UGA/1603"," G/TBT/N/BDI/248, G/TBT/N/KEN/1269, G/TBT/N/RWA/678, G/TBT/N/TZA/799, G/TBT/N/UGA/1603")</f>
        <v xml:space="preserve"> G/TBT/N/BDI/248, G/TBT/N/KEN/1269, G/TBT/N/RWA/678, G/TBT/N/TZA/799, G/TBT/N/UGA/1603</v>
      </c>
      <c r="C118" s="4" t="s">
        <v>333</v>
      </c>
      <c r="D118" s="6">
        <v>44725</v>
      </c>
      <c r="E118" s="5" t="s">
        <v>372</v>
      </c>
      <c r="F118" s="5" t="s">
        <v>373</v>
      </c>
      <c r="G118" s="4" t="s">
        <v>374</v>
      </c>
      <c r="H118" s="4" t="s">
        <v>161</v>
      </c>
      <c r="I118" s="4" t="s">
        <v>377</v>
      </c>
      <c r="J118" s="4" t="s">
        <v>90</v>
      </c>
      <c r="K118" s="6">
        <v>44785</v>
      </c>
      <c r="L118" s="4" t="s">
        <v>20</v>
      </c>
      <c r="M118" s="5" t="s">
        <v>376</v>
      </c>
      <c r="N118" s="4" t="str">
        <f>HYPERLINK("https://docs.wto.org/imrd/directdoc.asp?DDFDocuments/t/G/TBTN22/BDI248.DOCX", "https://docs.wto.org/imrd/directdoc.asp?DDFDocuments/t/G/TBTN22/BDI248.DOCX")</f>
        <v>https://docs.wto.org/imrd/directdoc.asp?DDFDocuments/t/G/TBTN22/BDI248.DOCX</v>
      </c>
      <c r="O118" s="4" t="str">
        <f>HYPERLINK("https://docs.wto.org/imrd/directdoc.asp?DDFDocuments/u/G/TBTN22/BDI248.DOCX", "https://docs.wto.org/imrd/directdoc.asp?DDFDocuments/u/G/TBTN22/BDI248.DOCX")</f>
        <v>https://docs.wto.org/imrd/directdoc.asp?DDFDocuments/u/G/TBTN22/BDI248.DOCX</v>
      </c>
      <c r="P118" t="str">
        <f>HYPERLINK("https://docs.wto.org/imrd/directdoc.asp?DDFDocuments/v/G/TBTN22/BDI248.DOCX", "https://docs.wto.org/imrd/directdoc.asp?DDFDocuments/v/G/TBTN22/BDI248.DOCX")</f>
        <v>https://docs.wto.org/imrd/directdoc.asp?DDFDocuments/v/G/TBTN22/BDI248.DOCX</v>
      </c>
    </row>
    <row r="119" spans="1:16" ht="75">
      <c r="A119" s="2" t="s">
        <v>736</v>
      </c>
      <c r="B119" s="5" t="str">
        <f>HYPERLINK("https://epingalert.org/en/Search?viewData= G/TBT/N/BDI/248, G/TBT/N/KEN/1269, G/TBT/N/RWA/678, G/TBT/N/TZA/799, G/TBT/N/UGA/1603"," G/TBT/N/BDI/248, G/TBT/N/KEN/1269, G/TBT/N/RWA/678, G/TBT/N/TZA/799, G/TBT/N/UGA/1603")</f>
        <v xml:space="preserve"> G/TBT/N/BDI/248, G/TBT/N/KEN/1269, G/TBT/N/RWA/678, G/TBT/N/TZA/799, G/TBT/N/UGA/1603</v>
      </c>
      <c r="C119" s="4" t="s">
        <v>22</v>
      </c>
      <c r="D119" s="6">
        <v>44725</v>
      </c>
      <c r="E119" s="5" t="s">
        <v>372</v>
      </c>
      <c r="F119" s="5" t="s">
        <v>373</v>
      </c>
      <c r="G119" s="4" t="s">
        <v>374</v>
      </c>
      <c r="H119" s="4" t="s">
        <v>161</v>
      </c>
      <c r="I119" s="4" t="s">
        <v>375</v>
      </c>
      <c r="J119" s="4" t="s">
        <v>18</v>
      </c>
      <c r="K119" s="6">
        <v>44785</v>
      </c>
      <c r="L119" s="4" t="s">
        <v>20</v>
      </c>
      <c r="M119" s="5" t="s">
        <v>376</v>
      </c>
      <c r="N119" s="4" t="str">
        <f>HYPERLINK("https://docs.wto.org/imrd/directdoc.asp?DDFDocuments/t/G/TBTN22/BDI248.DOCX", "https://docs.wto.org/imrd/directdoc.asp?DDFDocuments/t/G/TBTN22/BDI248.DOCX")</f>
        <v>https://docs.wto.org/imrd/directdoc.asp?DDFDocuments/t/G/TBTN22/BDI248.DOCX</v>
      </c>
      <c r="O119" s="4" t="str">
        <f>HYPERLINK("https://docs.wto.org/imrd/directdoc.asp?DDFDocuments/u/G/TBTN22/BDI248.DOCX", "https://docs.wto.org/imrd/directdoc.asp?DDFDocuments/u/G/TBTN22/BDI248.DOCX")</f>
        <v>https://docs.wto.org/imrd/directdoc.asp?DDFDocuments/u/G/TBTN22/BDI248.DOCX</v>
      </c>
      <c r="P119" t="str">
        <f>HYPERLINK("https://docs.wto.org/imrd/directdoc.asp?DDFDocuments/v/G/TBTN22/BDI248.DOCX", "https://docs.wto.org/imrd/directdoc.asp?DDFDocuments/v/G/TBTN22/BDI248.DOCX")</f>
        <v>https://docs.wto.org/imrd/directdoc.asp?DDFDocuments/v/G/TBTN22/BDI248.DOCX</v>
      </c>
    </row>
    <row r="120" spans="1:16" ht="75">
      <c r="A120" s="7" t="s">
        <v>736</v>
      </c>
      <c r="B120" s="5" t="str">
        <f>HYPERLINK("https://epingalert.org/en/Search?viewData= G/TBT/N/BDI/248, G/TBT/N/KEN/1269, G/TBT/N/RWA/678, G/TBT/N/TZA/799, G/TBT/N/UGA/1603"," G/TBT/N/BDI/248, G/TBT/N/KEN/1269, G/TBT/N/RWA/678, G/TBT/N/TZA/799, G/TBT/N/UGA/1603")</f>
        <v xml:space="preserve"> G/TBT/N/BDI/248, G/TBT/N/KEN/1269, G/TBT/N/RWA/678, G/TBT/N/TZA/799, G/TBT/N/UGA/1603</v>
      </c>
      <c r="C120" s="4" t="s">
        <v>342</v>
      </c>
      <c r="D120" s="6">
        <v>44725</v>
      </c>
      <c r="E120" s="5" t="s">
        <v>372</v>
      </c>
      <c r="F120" s="5" t="s">
        <v>373</v>
      </c>
      <c r="G120" s="4" t="s">
        <v>374</v>
      </c>
      <c r="H120" s="4" t="s">
        <v>161</v>
      </c>
      <c r="I120" s="4" t="s">
        <v>377</v>
      </c>
      <c r="J120" s="4" t="s">
        <v>90</v>
      </c>
      <c r="K120" s="6">
        <v>44785</v>
      </c>
      <c r="L120" s="4" t="s">
        <v>20</v>
      </c>
      <c r="M120" s="5" t="s">
        <v>376</v>
      </c>
      <c r="N120" s="4" t="str">
        <f>HYPERLINK("https://docs.wto.org/imrd/directdoc.asp?DDFDocuments/t/G/TBTN22/BDI248.DOCX", "https://docs.wto.org/imrd/directdoc.asp?DDFDocuments/t/G/TBTN22/BDI248.DOCX")</f>
        <v>https://docs.wto.org/imrd/directdoc.asp?DDFDocuments/t/G/TBTN22/BDI248.DOCX</v>
      </c>
      <c r="O120" s="4" t="str">
        <f>HYPERLINK("https://docs.wto.org/imrd/directdoc.asp?DDFDocuments/u/G/TBTN22/BDI248.DOCX", "https://docs.wto.org/imrd/directdoc.asp?DDFDocuments/u/G/TBTN22/BDI248.DOCX")</f>
        <v>https://docs.wto.org/imrd/directdoc.asp?DDFDocuments/u/G/TBTN22/BDI248.DOCX</v>
      </c>
      <c r="P120" t="str">
        <f>HYPERLINK("https://docs.wto.org/imrd/directdoc.asp?DDFDocuments/v/G/TBTN22/BDI248.DOCX", "https://docs.wto.org/imrd/directdoc.asp?DDFDocuments/v/G/TBTN22/BDI248.DOCX")</f>
        <v>https://docs.wto.org/imrd/directdoc.asp?DDFDocuments/v/G/TBTN22/BDI248.DOCX</v>
      </c>
    </row>
    <row r="121" spans="1:16" ht="75">
      <c r="A121" s="7" t="s">
        <v>736</v>
      </c>
      <c r="B121" s="5" t="str">
        <f>HYPERLINK("https://epingalert.org/en/Search?viewData= G/TBT/N/BDI/248, G/TBT/N/KEN/1269, G/TBT/N/RWA/678, G/TBT/N/TZA/799, G/TBT/N/UGA/1603"," G/TBT/N/BDI/248, G/TBT/N/KEN/1269, G/TBT/N/RWA/678, G/TBT/N/TZA/799, G/TBT/N/UGA/1603")</f>
        <v xml:space="preserve"> G/TBT/N/BDI/248, G/TBT/N/KEN/1269, G/TBT/N/RWA/678, G/TBT/N/TZA/799, G/TBT/N/UGA/1603</v>
      </c>
      <c r="C121" s="4" t="s">
        <v>331</v>
      </c>
      <c r="D121" s="6">
        <v>44725</v>
      </c>
      <c r="E121" s="5" t="s">
        <v>372</v>
      </c>
      <c r="F121" s="5" t="s">
        <v>373</v>
      </c>
      <c r="G121" s="4" t="s">
        <v>374</v>
      </c>
      <c r="H121" s="4" t="s">
        <v>161</v>
      </c>
      <c r="I121" s="4" t="s">
        <v>377</v>
      </c>
      <c r="J121" s="4" t="s">
        <v>90</v>
      </c>
      <c r="K121" s="6">
        <v>44785</v>
      </c>
      <c r="L121" s="4" t="s">
        <v>20</v>
      </c>
      <c r="M121" s="5" t="s">
        <v>376</v>
      </c>
      <c r="N121" s="4" t="str">
        <f>HYPERLINK("https://docs.wto.org/imrd/directdoc.asp?DDFDocuments/t/G/TBTN22/BDI248.DOCX", "https://docs.wto.org/imrd/directdoc.asp?DDFDocuments/t/G/TBTN22/BDI248.DOCX")</f>
        <v>https://docs.wto.org/imrd/directdoc.asp?DDFDocuments/t/G/TBTN22/BDI248.DOCX</v>
      </c>
      <c r="O121" s="4" t="str">
        <f>HYPERLINK("https://docs.wto.org/imrd/directdoc.asp?DDFDocuments/u/G/TBTN22/BDI248.DOCX", "https://docs.wto.org/imrd/directdoc.asp?DDFDocuments/u/G/TBTN22/BDI248.DOCX")</f>
        <v>https://docs.wto.org/imrd/directdoc.asp?DDFDocuments/u/G/TBTN22/BDI248.DOCX</v>
      </c>
      <c r="P121" t="str">
        <f>HYPERLINK("https://docs.wto.org/imrd/directdoc.asp?DDFDocuments/v/G/TBTN22/BDI248.DOCX", "https://docs.wto.org/imrd/directdoc.asp?DDFDocuments/v/G/TBTN22/BDI248.DOCX")</f>
        <v>https://docs.wto.org/imrd/directdoc.asp?DDFDocuments/v/G/TBTN22/BDI248.DOCX</v>
      </c>
    </row>
    <row r="122" spans="1:16" ht="105">
      <c r="A122" s="7" t="s">
        <v>897</v>
      </c>
      <c r="B122"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2" s="4" t="s">
        <v>336</v>
      </c>
      <c r="D122" s="6">
        <v>44713</v>
      </c>
      <c r="E122" s="5" t="s">
        <v>617</v>
      </c>
      <c r="F122" s="5" t="s">
        <v>618</v>
      </c>
      <c r="G122" s="4" t="s">
        <v>18</v>
      </c>
      <c r="H122" s="4" t="s">
        <v>619</v>
      </c>
      <c r="I122" s="4" t="s">
        <v>578</v>
      </c>
      <c r="J122" s="4" t="s">
        <v>33</v>
      </c>
      <c r="K122" s="6">
        <v>44773</v>
      </c>
      <c r="L122" s="4" t="s">
        <v>20</v>
      </c>
      <c r="M122" s="5" t="s">
        <v>620</v>
      </c>
      <c r="N122" s="4" t="str">
        <f>HYPERLINK("https://docs.wto.org/imrd/directdoc.asp?DDFDocuments/t/G/TBTN22/ARE534.DOCX", "https://docs.wto.org/imrd/directdoc.asp?DDFDocuments/t/G/TBTN22/ARE534.DOCX")</f>
        <v>https://docs.wto.org/imrd/directdoc.asp?DDFDocuments/t/G/TBTN22/ARE534.DOCX</v>
      </c>
      <c r="O122" s="4" t="str">
        <f>HYPERLINK("https://docs.wto.org/imrd/directdoc.asp?DDFDocuments/u/G/TBTN22/ARE534.DOCX", "https://docs.wto.org/imrd/directdoc.asp?DDFDocuments/u/G/TBTN22/ARE534.DOCX")</f>
        <v>https://docs.wto.org/imrd/directdoc.asp?DDFDocuments/u/G/TBTN22/ARE534.DOCX</v>
      </c>
      <c r="P122" t="str">
        <f>HYPERLINK("https://docs.wto.org/imrd/directdoc.asp?DDFDocuments/v/G/TBTN22/ARE534.DOCX", "https://docs.wto.org/imrd/directdoc.asp?DDFDocuments/v/G/TBTN22/ARE534.DOCX")</f>
        <v>https://docs.wto.org/imrd/directdoc.asp?DDFDocuments/v/G/TBTN22/ARE534.DOCX</v>
      </c>
    </row>
    <row r="123" spans="1:16" ht="105">
      <c r="A123" s="7" t="s">
        <v>897</v>
      </c>
      <c r="B123"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3" s="4" t="s">
        <v>343</v>
      </c>
      <c r="D123" s="6">
        <v>44713</v>
      </c>
      <c r="E123" s="5" t="s">
        <v>617</v>
      </c>
      <c r="F123" s="5" t="s">
        <v>618</v>
      </c>
      <c r="G123" s="4" t="s">
        <v>18</v>
      </c>
      <c r="H123" s="4" t="s">
        <v>619</v>
      </c>
      <c r="I123" s="4" t="s">
        <v>578</v>
      </c>
      <c r="J123" s="4" t="s">
        <v>33</v>
      </c>
      <c r="K123" s="6">
        <v>44773</v>
      </c>
      <c r="L123" s="4" t="s">
        <v>20</v>
      </c>
      <c r="M123" s="5" t="s">
        <v>620</v>
      </c>
      <c r="N123" s="4" t="str">
        <f>HYPERLINK("https://docs.wto.org/imrd/directdoc.asp?DDFDocuments/t/G/TBTN22/ARE534.DOCX", "https://docs.wto.org/imrd/directdoc.asp?DDFDocuments/t/G/TBTN22/ARE534.DOCX")</f>
        <v>https://docs.wto.org/imrd/directdoc.asp?DDFDocuments/t/G/TBTN22/ARE534.DOCX</v>
      </c>
      <c r="O123" s="4" t="str">
        <f>HYPERLINK("https://docs.wto.org/imrd/directdoc.asp?DDFDocuments/u/G/TBTN22/ARE534.DOCX", "https://docs.wto.org/imrd/directdoc.asp?DDFDocuments/u/G/TBTN22/ARE534.DOCX")</f>
        <v>https://docs.wto.org/imrd/directdoc.asp?DDFDocuments/u/G/TBTN22/ARE534.DOCX</v>
      </c>
      <c r="P123" t="str">
        <f>HYPERLINK("https://docs.wto.org/imrd/directdoc.asp?DDFDocuments/v/G/TBTN22/ARE534.DOCX", "https://docs.wto.org/imrd/directdoc.asp?DDFDocuments/v/G/TBTN22/ARE534.DOCX")</f>
        <v>https://docs.wto.org/imrd/directdoc.asp?DDFDocuments/v/G/TBTN22/ARE534.DOCX</v>
      </c>
    </row>
    <row r="124" spans="1:16" ht="105">
      <c r="A124" s="7" t="s">
        <v>897</v>
      </c>
      <c r="B124"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4" s="4" t="s">
        <v>321</v>
      </c>
      <c r="D124" s="6">
        <v>44713</v>
      </c>
      <c r="E124" s="5" t="s">
        <v>617</v>
      </c>
      <c r="F124" s="5" t="s">
        <v>618</v>
      </c>
      <c r="G124" s="4" t="s">
        <v>18</v>
      </c>
      <c r="H124" s="4" t="s">
        <v>619</v>
      </c>
      <c r="I124" s="4" t="s">
        <v>573</v>
      </c>
      <c r="J124" s="4" t="s">
        <v>33</v>
      </c>
      <c r="K124" s="6">
        <v>44773</v>
      </c>
      <c r="L124" s="4" t="s">
        <v>20</v>
      </c>
      <c r="M124" s="5" t="s">
        <v>620</v>
      </c>
      <c r="N124" s="4" t="str">
        <f>HYPERLINK("https://docs.wto.org/imrd/directdoc.asp?DDFDocuments/t/G/TBTN22/ARE534.DOCX", "https://docs.wto.org/imrd/directdoc.asp?DDFDocuments/t/G/TBTN22/ARE534.DOCX")</f>
        <v>https://docs.wto.org/imrd/directdoc.asp?DDFDocuments/t/G/TBTN22/ARE534.DOCX</v>
      </c>
      <c r="O124" s="4" t="str">
        <f>HYPERLINK("https://docs.wto.org/imrd/directdoc.asp?DDFDocuments/u/G/TBTN22/ARE534.DOCX", "https://docs.wto.org/imrd/directdoc.asp?DDFDocuments/u/G/TBTN22/ARE534.DOCX")</f>
        <v>https://docs.wto.org/imrd/directdoc.asp?DDFDocuments/u/G/TBTN22/ARE534.DOCX</v>
      </c>
      <c r="P124" t="str">
        <f>HYPERLINK("https://docs.wto.org/imrd/directdoc.asp?DDFDocuments/v/G/TBTN22/ARE534.DOCX", "https://docs.wto.org/imrd/directdoc.asp?DDFDocuments/v/G/TBTN22/ARE534.DOCX")</f>
        <v>https://docs.wto.org/imrd/directdoc.asp?DDFDocuments/v/G/TBTN22/ARE534.DOCX</v>
      </c>
    </row>
    <row r="125" spans="1:16" ht="105">
      <c r="A125" s="7" t="s">
        <v>897</v>
      </c>
      <c r="B125"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5" s="4" t="s">
        <v>326</v>
      </c>
      <c r="D125" s="6">
        <v>44713</v>
      </c>
      <c r="E125" s="5" t="s">
        <v>617</v>
      </c>
      <c r="F125" s="5" t="s">
        <v>618</v>
      </c>
      <c r="G125" s="4" t="s">
        <v>18</v>
      </c>
      <c r="H125" s="4" t="s">
        <v>619</v>
      </c>
      <c r="I125" s="4" t="s">
        <v>578</v>
      </c>
      <c r="J125" s="4" t="s">
        <v>33</v>
      </c>
      <c r="K125" s="6">
        <v>44773</v>
      </c>
      <c r="L125" s="4" t="s">
        <v>20</v>
      </c>
      <c r="M125" s="5" t="s">
        <v>620</v>
      </c>
      <c r="N125" s="4" t="str">
        <f>HYPERLINK("https://docs.wto.org/imrd/directdoc.asp?DDFDocuments/t/G/TBTN22/ARE534.DOCX", "https://docs.wto.org/imrd/directdoc.asp?DDFDocuments/t/G/TBTN22/ARE534.DOCX")</f>
        <v>https://docs.wto.org/imrd/directdoc.asp?DDFDocuments/t/G/TBTN22/ARE534.DOCX</v>
      </c>
      <c r="O125" s="4" t="str">
        <f>HYPERLINK("https://docs.wto.org/imrd/directdoc.asp?DDFDocuments/u/G/TBTN22/ARE534.DOCX", "https://docs.wto.org/imrd/directdoc.asp?DDFDocuments/u/G/TBTN22/ARE534.DOCX")</f>
        <v>https://docs.wto.org/imrd/directdoc.asp?DDFDocuments/u/G/TBTN22/ARE534.DOCX</v>
      </c>
      <c r="P125" t="str">
        <f>HYPERLINK("https://docs.wto.org/imrd/directdoc.asp?DDFDocuments/v/G/TBTN22/ARE534.DOCX", "https://docs.wto.org/imrd/directdoc.asp?DDFDocuments/v/G/TBTN22/ARE534.DOCX")</f>
        <v>https://docs.wto.org/imrd/directdoc.asp?DDFDocuments/v/G/TBTN22/ARE534.DOCX</v>
      </c>
    </row>
    <row r="126" spans="1:16" ht="105">
      <c r="A126" s="7" t="s">
        <v>897</v>
      </c>
      <c r="B126"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6" s="4" t="s">
        <v>315</v>
      </c>
      <c r="D126" s="6">
        <v>44713</v>
      </c>
      <c r="E126" s="5" t="s">
        <v>617</v>
      </c>
      <c r="F126" s="5" t="s">
        <v>618</v>
      </c>
      <c r="G126" s="4" t="s">
        <v>18</v>
      </c>
      <c r="H126" s="4" t="s">
        <v>619</v>
      </c>
      <c r="I126" s="4" t="s">
        <v>578</v>
      </c>
      <c r="J126" s="4" t="s">
        <v>33</v>
      </c>
      <c r="K126" s="6">
        <v>44773</v>
      </c>
      <c r="L126" s="4" t="s">
        <v>20</v>
      </c>
      <c r="M126" s="5" t="s">
        <v>620</v>
      </c>
      <c r="N126" s="4" t="str">
        <f>HYPERLINK("https://docs.wto.org/imrd/directdoc.asp?DDFDocuments/t/G/TBTN22/ARE534.DOCX", "https://docs.wto.org/imrd/directdoc.asp?DDFDocuments/t/G/TBTN22/ARE534.DOCX")</f>
        <v>https://docs.wto.org/imrd/directdoc.asp?DDFDocuments/t/G/TBTN22/ARE534.DOCX</v>
      </c>
      <c r="O126" s="4" t="str">
        <f>HYPERLINK("https://docs.wto.org/imrd/directdoc.asp?DDFDocuments/u/G/TBTN22/ARE534.DOCX", "https://docs.wto.org/imrd/directdoc.asp?DDFDocuments/u/G/TBTN22/ARE534.DOCX")</f>
        <v>https://docs.wto.org/imrd/directdoc.asp?DDFDocuments/u/G/TBTN22/ARE534.DOCX</v>
      </c>
      <c r="P126" t="str">
        <f>HYPERLINK("https://docs.wto.org/imrd/directdoc.asp?DDFDocuments/v/G/TBTN22/ARE534.DOCX", "https://docs.wto.org/imrd/directdoc.asp?DDFDocuments/v/G/TBTN22/ARE534.DOCX")</f>
        <v>https://docs.wto.org/imrd/directdoc.asp?DDFDocuments/v/G/TBTN22/ARE534.DOCX</v>
      </c>
    </row>
    <row r="127" spans="1:16" ht="105">
      <c r="A127" s="7" t="s">
        <v>897</v>
      </c>
      <c r="B127"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7" s="4" t="s">
        <v>274</v>
      </c>
      <c r="D127" s="6">
        <v>44713</v>
      </c>
      <c r="E127" s="5" t="s">
        <v>617</v>
      </c>
      <c r="F127" s="5" t="s">
        <v>618</v>
      </c>
      <c r="G127" s="4" t="s">
        <v>18</v>
      </c>
      <c r="H127" s="4" t="s">
        <v>619</v>
      </c>
      <c r="I127" s="4" t="s">
        <v>578</v>
      </c>
      <c r="J127" s="4" t="s">
        <v>33</v>
      </c>
      <c r="K127" s="6">
        <v>44773</v>
      </c>
      <c r="L127" s="4" t="s">
        <v>20</v>
      </c>
      <c r="M127" s="5" t="s">
        <v>620</v>
      </c>
      <c r="N127" s="4" t="str">
        <f>HYPERLINK("https://docs.wto.org/imrd/directdoc.asp?DDFDocuments/t/G/TBTN22/ARE534.DOCX", "https://docs.wto.org/imrd/directdoc.asp?DDFDocuments/t/G/TBTN22/ARE534.DOCX")</f>
        <v>https://docs.wto.org/imrd/directdoc.asp?DDFDocuments/t/G/TBTN22/ARE534.DOCX</v>
      </c>
      <c r="O127" s="4" t="str">
        <f>HYPERLINK("https://docs.wto.org/imrd/directdoc.asp?DDFDocuments/u/G/TBTN22/ARE534.DOCX", "https://docs.wto.org/imrd/directdoc.asp?DDFDocuments/u/G/TBTN22/ARE534.DOCX")</f>
        <v>https://docs.wto.org/imrd/directdoc.asp?DDFDocuments/u/G/TBTN22/ARE534.DOCX</v>
      </c>
      <c r="P127" t="str">
        <f>HYPERLINK("https://docs.wto.org/imrd/directdoc.asp?DDFDocuments/v/G/TBTN22/ARE534.DOCX", "https://docs.wto.org/imrd/directdoc.asp?DDFDocuments/v/G/TBTN22/ARE534.DOCX")</f>
        <v>https://docs.wto.org/imrd/directdoc.asp?DDFDocuments/v/G/TBTN22/ARE534.DOCX</v>
      </c>
    </row>
    <row r="128" spans="1:16" ht="105">
      <c r="A128" s="7" t="s">
        <v>897</v>
      </c>
      <c r="B128" s="5" t="str">
        <f>HYPERLINK("https://epingalert.org/en/Search?viewData= G/TBT/N/ARE/534, G/TBT/N/BHR/627, G/TBT/N/KWT/593, G/TBT/N/OMN/463, G/TBT/N/QAT/614, G/TBT/N/SAU/1242, G/TBT/N/YEM/221"," G/TBT/N/ARE/534, G/TBT/N/BHR/627, G/TBT/N/KWT/593, G/TBT/N/OMN/463, G/TBT/N/QAT/614, G/TBT/N/SAU/1242, G/TBT/N/YEM/221")</f>
        <v xml:space="preserve"> G/TBT/N/ARE/534, G/TBT/N/BHR/627, G/TBT/N/KWT/593, G/TBT/N/OMN/463, G/TBT/N/QAT/614, G/TBT/N/SAU/1242, G/TBT/N/YEM/221</v>
      </c>
      <c r="C128" s="4" t="s">
        <v>335</v>
      </c>
      <c r="D128" s="6">
        <v>44713</v>
      </c>
      <c r="E128" s="5" t="s">
        <v>617</v>
      </c>
      <c r="F128" s="5" t="s">
        <v>618</v>
      </c>
      <c r="G128" s="4" t="s">
        <v>18</v>
      </c>
      <c r="H128" s="4" t="s">
        <v>619</v>
      </c>
      <c r="I128" s="4" t="s">
        <v>573</v>
      </c>
      <c r="J128" s="4" t="s">
        <v>33</v>
      </c>
      <c r="K128" s="6">
        <v>44773</v>
      </c>
      <c r="L128" s="4" t="s">
        <v>20</v>
      </c>
      <c r="M128" s="5" t="s">
        <v>620</v>
      </c>
      <c r="N128" s="4" t="str">
        <f>HYPERLINK("https://docs.wto.org/imrd/directdoc.asp?DDFDocuments/t/G/TBTN22/ARE534.DOCX", "https://docs.wto.org/imrd/directdoc.asp?DDFDocuments/t/G/TBTN22/ARE534.DOCX")</f>
        <v>https://docs.wto.org/imrd/directdoc.asp?DDFDocuments/t/G/TBTN22/ARE534.DOCX</v>
      </c>
      <c r="O128" s="4" t="str">
        <f>HYPERLINK("https://docs.wto.org/imrd/directdoc.asp?DDFDocuments/u/G/TBTN22/ARE534.DOCX", "https://docs.wto.org/imrd/directdoc.asp?DDFDocuments/u/G/TBTN22/ARE534.DOCX")</f>
        <v>https://docs.wto.org/imrd/directdoc.asp?DDFDocuments/u/G/TBTN22/ARE534.DOCX</v>
      </c>
      <c r="P128" t="str">
        <f>HYPERLINK("https://docs.wto.org/imrd/directdoc.asp?DDFDocuments/v/G/TBTN22/ARE534.DOCX", "https://docs.wto.org/imrd/directdoc.asp?DDFDocuments/v/G/TBTN22/ARE534.DOCX")</f>
        <v>https://docs.wto.org/imrd/directdoc.asp?DDFDocuments/v/G/TBTN22/ARE534.DOCX</v>
      </c>
    </row>
    <row r="129" spans="1:16" ht="105">
      <c r="A129" s="7" t="s">
        <v>910</v>
      </c>
      <c r="B129"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29" s="9" t="s">
        <v>321</v>
      </c>
      <c r="D129" s="10">
        <v>44741</v>
      </c>
      <c r="E129" s="11" t="s">
        <v>784</v>
      </c>
      <c r="F129" s="11" t="s">
        <v>785</v>
      </c>
      <c r="G129" s="9" t="s">
        <v>268</v>
      </c>
      <c r="H129" s="9" t="s">
        <v>49</v>
      </c>
      <c r="I129" s="9" t="s">
        <v>33</v>
      </c>
      <c r="J129" s="10">
        <v>44801</v>
      </c>
      <c r="K129" s="9" t="s">
        <v>20</v>
      </c>
      <c r="L129" s="11" t="s">
        <v>786</v>
      </c>
      <c r="M129" s="9" t="str">
        <f>HYPERLINK("https://docs.wto.org/imrd/directdoc.asp?DDFDocuments/t/G/TBTN22/ARE542.DOCX", "https://docs.wto.org/imrd/directdoc.asp?DDFDocuments/t/G/TBTN22/ARE542.DOCX")</f>
        <v>https://docs.wto.org/imrd/directdoc.asp?DDFDocuments/t/G/TBTN22/ARE542.DOCX</v>
      </c>
    </row>
    <row r="130" spans="1:16" ht="105">
      <c r="A130" s="7" t="s">
        <v>910</v>
      </c>
      <c r="B130"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0" s="9" t="s">
        <v>315</v>
      </c>
      <c r="D130" s="10">
        <v>44741</v>
      </c>
      <c r="E130" s="11" t="s">
        <v>784</v>
      </c>
      <c r="F130" s="11" t="s">
        <v>785</v>
      </c>
      <c r="G130" s="9" t="s">
        <v>268</v>
      </c>
      <c r="H130" s="9" t="s">
        <v>49</v>
      </c>
      <c r="I130" s="9" t="s">
        <v>33</v>
      </c>
      <c r="J130" s="10">
        <v>44801</v>
      </c>
      <c r="K130" s="9" t="s">
        <v>20</v>
      </c>
      <c r="L130" s="11" t="s">
        <v>786</v>
      </c>
      <c r="M130" s="9" t="str">
        <f>HYPERLINK("https://docs.wto.org/imrd/directdoc.asp?DDFDocuments/t/G/TBTN22/ARE542.DOCX", "https://docs.wto.org/imrd/directdoc.asp?DDFDocuments/t/G/TBTN22/ARE542.DOCX")</f>
        <v>https://docs.wto.org/imrd/directdoc.asp?DDFDocuments/t/G/TBTN22/ARE542.DOCX</v>
      </c>
    </row>
    <row r="131" spans="1:16" ht="105">
      <c r="A131" s="7" t="s">
        <v>910</v>
      </c>
      <c r="B131"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1" s="9" t="s">
        <v>343</v>
      </c>
      <c r="D131" s="10">
        <v>44741</v>
      </c>
      <c r="E131" s="11" t="s">
        <v>784</v>
      </c>
      <c r="F131" s="11" t="s">
        <v>785</v>
      </c>
      <c r="G131" s="9" t="s">
        <v>268</v>
      </c>
      <c r="H131" s="9" t="s">
        <v>49</v>
      </c>
      <c r="I131" s="9" t="s">
        <v>33</v>
      </c>
      <c r="J131" s="10">
        <v>44801</v>
      </c>
      <c r="K131" s="9" t="s">
        <v>20</v>
      </c>
      <c r="L131" s="11" t="s">
        <v>786</v>
      </c>
      <c r="M131" s="9" t="str">
        <f>HYPERLINK("https://docs.wto.org/imrd/directdoc.asp?DDFDocuments/t/G/TBTN22/ARE542.DOCX", "https://docs.wto.org/imrd/directdoc.asp?DDFDocuments/t/G/TBTN22/ARE542.DOCX")</f>
        <v>https://docs.wto.org/imrd/directdoc.asp?DDFDocuments/t/G/TBTN22/ARE542.DOCX</v>
      </c>
    </row>
    <row r="132" spans="1:16" ht="105">
      <c r="A132" s="7" t="s">
        <v>910</v>
      </c>
      <c r="B132"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2" s="9" t="s">
        <v>335</v>
      </c>
      <c r="D132" s="10">
        <v>44741</v>
      </c>
      <c r="E132" s="11" t="s">
        <v>784</v>
      </c>
      <c r="F132" s="11" t="s">
        <v>785</v>
      </c>
      <c r="G132" s="9" t="s">
        <v>268</v>
      </c>
      <c r="H132" s="9" t="s">
        <v>49</v>
      </c>
      <c r="I132" s="9" t="s">
        <v>33</v>
      </c>
      <c r="J132" s="10">
        <v>44801</v>
      </c>
      <c r="K132" s="9" t="s">
        <v>20</v>
      </c>
      <c r="L132" s="11" t="s">
        <v>786</v>
      </c>
      <c r="M132" s="9" t="str">
        <f>HYPERLINK("https://docs.wto.org/imrd/directdoc.asp?DDFDocuments/t/G/TBTN22/ARE542.DOCX", "https://docs.wto.org/imrd/directdoc.asp?DDFDocuments/t/G/TBTN22/ARE542.DOCX")</f>
        <v>https://docs.wto.org/imrd/directdoc.asp?DDFDocuments/t/G/TBTN22/ARE542.DOCX</v>
      </c>
    </row>
    <row r="133" spans="1:16" ht="105">
      <c r="A133" s="7" t="s">
        <v>910</v>
      </c>
      <c r="B133"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3" s="9" t="s">
        <v>326</v>
      </c>
      <c r="D133" s="10">
        <v>44741</v>
      </c>
      <c r="E133" s="11" t="s">
        <v>784</v>
      </c>
      <c r="F133" s="11" t="s">
        <v>785</v>
      </c>
      <c r="G133" s="9" t="s">
        <v>268</v>
      </c>
      <c r="H133" s="9" t="s">
        <v>49</v>
      </c>
      <c r="I133" s="9" t="s">
        <v>33</v>
      </c>
      <c r="J133" s="10">
        <v>44801</v>
      </c>
      <c r="K133" s="9" t="s">
        <v>20</v>
      </c>
      <c r="L133" s="11" t="s">
        <v>786</v>
      </c>
      <c r="M133" s="9" t="str">
        <f>HYPERLINK("https://docs.wto.org/imrd/directdoc.asp?DDFDocuments/t/G/TBTN22/ARE542.DOCX", "https://docs.wto.org/imrd/directdoc.asp?DDFDocuments/t/G/TBTN22/ARE542.DOCX")</f>
        <v>https://docs.wto.org/imrd/directdoc.asp?DDFDocuments/t/G/TBTN22/ARE542.DOCX</v>
      </c>
    </row>
    <row r="134" spans="1:16" ht="105">
      <c r="A134" s="7" t="s">
        <v>910</v>
      </c>
      <c r="B134"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4" s="9" t="s">
        <v>274</v>
      </c>
      <c r="D134" s="10">
        <v>44741</v>
      </c>
      <c r="E134" s="11" t="s">
        <v>784</v>
      </c>
      <c r="F134" s="11" t="s">
        <v>785</v>
      </c>
      <c r="G134" s="9" t="s">
        <v>268</v>
      </c>
      <c r="H134" s="9" t="s">
        <v>49</v>
      </c>
      <c r="I134" s="9" t="s">
        <v>33</v>
      </c>
      <c r="J134" s="10">
        <v>44801</v>
      </c>
      <c r="K134" s="9" t="s">
        <v>20</v>
      </c>
      <c r="L134" s="12" t="s">
        <v>938</v>
      </c>
      <c r="M134" s="9" t="str">
        <f>HYPERLINK("https://docs.wto.org/imrd/directdoc.asp?DDFDocuments/t/G/TBTN22/ARE542.DOCX", "https://docs.wto.org/imrd/directdoc.asp?DDFDocuments/t/G/TBTN22/ARE542.DOCX")</f>
        <v>https://docs.wto.org/imrd/directdoc.asp?DDFDocuments/t/G/TBTN22/ARE542.DOCX</v>
      </c>
    </row>
    <row r="135" spans="1:16" ht="105">
      <c r="A135" s="7" t="s">
        <v>910</v>
      </c>
      <c r="B135" s="11" t="str">
        <f>HYPERLINK("https://epingalert.org/en/Search?viewData= G/TBT/N/ARE/542, G/TBT/N/BHR/634, G/TBT/N/KWT/601, G/TBT/N/OMN/470, G/TBT/N/QAT/621, G/TBT/N/SAU/1249, G/TBT/N/YEM/228"," G/TBT/N/ARE/542, G/TBT/N/BHR/634, G/TBT/N/KWT/601, G/TBT/N/OMN/470, G/TBT/N/QAT/621, G/TBT/N/SAU/1249, G/TBT/N/YEM/228")</f>
        <v xml:space="preserve"> G/TBT/N/ARE/542, G/TBT/N/BHR/634, G/TBT/N/KWT/601, G/TBT/N/OMN/470, G/TBT/N/QAT/621, G/TBT/N/SAU/1249, G/TBT/N/YEM/228</v>
      </c>
      <c r="C135" s="9" t="s">
        <v>336</v>
      </c>
      <c r="D135" s="10">
        <v>44741</v>
      </c>
      <c r="E135" s="11" t="s">
        <v>784</v>
      </c>
      <c r="F135" s="11" t="s">
        <v>785</v>
      </c>
      <c r="G135" s="9" t="s">
        <v>268</v>
      </c>
      <c r="H135" s="9" t="s">
        <v>49</v>
      </c>
      <c r="I135" s="9" t="s">
        <v>33</v>
      </c>
      <c r="J135" s="10">
        <v>44801</v>
      </c>
      <c r="K135" s="9" t="s">
        <v>20</v>
      </c>
      <c r="L135" s="11" t="s">
        <v>786</v>
      </c>
      <c r="M135" s="9" t="str">
        <f>HYPERLINK("https://docs.wto.org/imrd/directdoc.asp?DDFDocuments/t/G/TBTN22/ARE542.DOCX", "https://docs.wto.org/imrd/directdoc.asp?DDFDocuments/t/G/TBTN22/ARE542.DOCX")</f>
        <v>https://docs.wto.org/imrd/directdoc.asp?DDFDocuments/t/G/TBTN22/ARE542.DOCX</v>
      </c>
    </row>
    <row r="136" spans="1:16" ht="45">
      <c r="A136" s="7" t="s">
        <v>914</v>
      </c>
      <c r="B136" s="11" t="str">
        <f>HYPERLINK("https://epingalert.org/en/Search?viewData= G/TBT/N/UGA/1629"," G/TBT/N/UGA/1629")</f>
        <v xml:space="preserve"> G/TBT/N/UGA/1629</v>
      </c>
      <c r="C136" s="9" t="s">
        <v>22</v>
      </c>
      <c r="D136" s="10">
        <v>44740</v>
      </c>
      <c r="E136" s="11" t="s">
        <v>797</v>
      </c>
      <c r="F136" s="11" t="s">
        <v>798</v>
      </c>
      <c r="G136" s="9" t="s">
        <v>799</v>
      </c>
      <c r="H136" s="9" t="s">
        <v>44</v>
      </c>
      <c r="I136" s="9" t="s">
        <v>33</v>
      </c>
      <c r="J136" s="10">
        <v>44800</v>
      </c>
      <c r="K136" s="9" t="s">
        <v>20</v>
      </c>
      <c r="L136" s="11" t="s">
        <v>800</v>
      </c>
      <c r="M136" s="9" t="str">
        <f>HYPERLINK("https://docs.wto.org/imrd/directdoc.asp?DDFDocuments/t/G/TBTN22/UGA1629.DOCX", "https://docs.wto.org/imrd/directdoc.asp?DDFDocuments/t/G/TBTN22/UGA1629.DOCX")</f>
        <v>https://docs.wto.org/imrd/directdoc.asp?DDFDocuments/t/G/TBTN22/UGA1629.DOCX</v>
      </c>
    </row>
    <row r="137" spans="1:16" ht="45">
      <c r="A137" s="7" t="s">
        <v>915</v>
      </c>
      <c r="B137" s="11" t="str">
        <f>HYPERLINK("https://epingalert.org/en/Search?viewData= G/TBT/N/UGA/1633"," G/TBT/N/UGA/1633")</f>
        <v xml:space="preserve"> G/TBT/N/UGA/1633</v>
      </c>
      <c r="C137" s="9" t="s">
        <v>22</v>
      </c>
      <c r="D137" s="10">
        <v>44740</v>
      </c>
      <c r="E137" s="11" t="s">
        <v>801</v>
      </c>
      <c r="F137" s="11" t="s">
        <v>802</v>
      </c>
      <c r="G137" s="9" t="s">
        <v>799</v>
      </c>
      <c r="H137" s="9" t="s">
        <v>44</v>
      </c>
      <c r="I137" s="9" t="s">
        <v>33</v>
      </c>
      <c r="J137" s="10">
        <v>44800</v>
      </c>
      <c r="K137" s="9" t="s">
        <v>20</v>
      </c>
      <c r="L137" s="11" t="s">
        <v>803</v>
      </c>
      <c r="M137" s="9" t="str">
        <f>HYPERLINK("https://docs.wto.org/imrd/directdoc.asp?DDFDocuments/t/G/TBTN22/UGA1633.DOCX", "https://docs.wto.org/imrd/directdoc.asp?DDFDocuments/t/G/TBTN22/UGA1633.DOCX")</f>
        <v>https://docs.wto.org/imrd/directdoc.asp?DDFDocuments/t/G/TBTN22/UGA1633.DOCX</v>
      </c>
    </row>
    <row r="138" spans="1:16" ht="45">
      <c r="A138" s="7" t="s">
        <v>920</v>
      </c>
      <c r="B138" s="11" t="str">
        <f>HYPERLINK("https://epingalert.org/en/Search?viewData= G/TBT/N/UGA/1632"," G/TBT/N/UGA/1632")</f>
        <v xml:space="preserve"> G/TBT/N/UGA/1632</v>
      </c>
      <c r="C138" s="9" t="s">
        <v>22</v>
      </c>
      <c r="D138" s="10">
        <v>44740</v>
      </c>
      <c r="E138" s="11" t="s">
        <v>821</v>
      </c>
      <c r="F138" s="11" t="s">
        <v>822</v>
      </c>
      <c r="G138" s="9" t="s">
        <v>799</v>
      </c>
      <c r="H138" s="9" t="s">
        <v>44</v>
      </c>
      <c r="I138" s="9" t="s">
        <v>33</v>
      </c>
      <c r="J138" s="10">
        <v>44800</v>
      </c>
      <c r="K138" s="9" t="s">
        <v>20</v>
      </c>
      <c r="L138" s="11" t="s">
        <v>823</v>
      </c>
      <c r="M138" s="9" t="str">
        <f>HYPERLINK("https://docs.wto.org/imrd/directdoc.asp?DDFDocuments/t/G/TBTN22/UGA1632.DOCX", "https://docs.wto.org/imrd/directdoc.asp?DDFDocuments/t/G/TBTN22/UGA1632.DOCX")</f>
        <v>https://docs.wto.org/imrd/directdoc.asp?DDFDocuments/t/G/TBTN22/UGA1632.DOCX</v>
      </c>
    </row>
    <row r="139" spans="1:16" ht="45">
      <c r="A139" s="7" t="s">
        <v>937</v>
      </c>
      <c r="B139" s="11" t="str">
        <f>HYPERLINK("https://epingalert.org/en/Search?viewData= G/TBT/N/UGA/1628"," G/TBT/N/UGA/1628")</f>
        <v xml:space="preserve"> G/TBT/N/UGA/1628</v>
      </c>
      <c r="C139" s="9" t="s">
        <v>22</v>
      </c>
      <c r="D139" s="10">
        <v>44740</v>
      </c>
      <c r="E139" s="11" t="s">
        <v>881</v>
      </c>
      <c r="F139" s="11" t="s">
        <v>882</v>
      </c>
      <c r="G139" s="9" t="s">
        <v>799</v>
      </c>
      <c r="H139" s="9" t="s">
        <v>44</v>
      </c>
      <c r="I139" s="9" t="s">
        <v>33</v>
      </c>
      <c r="J139" s="10">
        <v>44800</v>
      </c>
      <c r="K139" s="9" t="s">
        <v>20</v>
      </c>
      <c r="L139" s="11" t="s">
        <v>883</v>
      </c>
      <c r="M139" s="9" t="str">
        <f>HYPERLINK("https://docs.wto.org/imrd/directdoc.asp?DDFDocuments/t/G/TBTN22/UGA1628.DOCX", "https://docs.wto.org/imrd/directdoc.asp?DDFDocuments/t/G/TBTN22/UGA1628.DOCX")</f>
        <v>https://docs.wto.org/imrd/directdoc.asp?DDFDocuments/t/G/TBTN22/UGA1628.DOCX</v>
      </c>
    </row>
    <row r="140" spans="1:16" ht="75">
      <c r="A140" s="7" t="s">
        <v>912</v>
      </c>
      <c r="B140" s="11" t="str">
        <f>HYPERLINK("https://epingalert.org/en/Search?viewData= G/TBT/N/GEO/116"," G/TBT/N/GEO/116")</f>
        <v xml:space="preserve"> G/TBT/N/GEO/116</v>
      </c>
      <c r="C140" s="9" t="s">
        <v>790</v>
      </c>
      <c r="D140" s="10">
        <v>44741</v>
      </c>
      <c r="E140" s="11" t="s">
        <v>791</v>
      </c>
      <c r="F140" s="11" t="s">
        <v>792</v>
      </c>
      <c r="G140" s="9" t="s">
        <v>18</v>
      </c>
      <c r="H140" s="9" t="s">
        <v>319</v>
      </c>
      <c r="I140" s="9" t="s">
        <v>33</v>
      </c>
      <c r="J140" s="10">
        <v>44801</v>
      </c>
      <c r="K140" s="9" t="s">
        <v>20</v>
      </c>
      <c r="L140" s="11" t="s">
        <v>793</v>
      </c>
      <c r="M140" s="9" t="str">
        <f>HYPERLINK("https://docs.wto.org/imrd/directdoc.asp?DDFDocuments/t/G/TBTN22/GEO116.DOCX", "https://docs.wto.org/imrd/directdoc.asp?DDFDocuments/t/G/TBTN22/GEO116.DOCX")</f>
        <v>https://docs.wto.org/imrd/directdoc.asp?DDFDocuments/t/G/TBTN22/GEO116.DOCX</v>
      </c>
    </row>
    <row r="141" spans="1:16" ht="45">
      <c r="A141" s="7" t="s">
        <v>695</v>
      </c>
      <c r="B141" s="5" t="str">
        <f>HYPERLINK("https://epingalert.org/en/Search?viewData= G/TBT/N/UGA/1622"," G/TBT/N/UGA/1622")</f>
        <v xml:space="preserve"> G/TBT/N/UGA/1622</v>
      </c>
      <c r="C141" s="4" t="s">
        <v>22</v>
      </c>
      <c r="D141" s="6">
        <v>44736</v>
      </c>
      <c r="E141" s="5" t="s">
        <v>109</v>
      </c>
      <c r="F141" s="5" t="s">
        <v>110</v>
      </c>
      <c r="G141" s="4" t="s">
        <v>111</v>
      </c>
      <c r="H141" s="4" t="s">
        <v>26</v>
      </c>
      <c r="I141" s="4" t="s">
        <v>112</v>
      </c>
      <c r="J141" s="4" t="s">
        <v>33</v>
      </c>
      <c r="K141" s="6">
        <v>44796</v>
      </c>
      <c r="L141" s="4" t="s">
        <v>20</v>
      </c>
      <c r="M141" s="5" t="s">
        <v>113</v>
      </c>
      <c r="N141" s="4" t="str">
        <f>HYPERLINK("https://docs.wto.org/imrd/directdoc.asp?DDFDocuments/t/G/TBTN22/UGA1622.DOCX", "https://docs.wto.org/imrd/directdoc.asp?DDFDocuments/t/G/TBTN22/UGA1622.DOCX")</f>
        <v>https://docs.wto.org/imrd/directdoc.asp?DDFDocuments/t/G/TBTN22/UGA1622.DOCX</v>
      </c>
      <c r="O141" s="4"/>
    </row>
    <row r="142" spans="1:16" ht="90">
      <c r="A142" s="7" t="s">
        <v>714</v>
      </c>
      <c r="B142" s="5" t="str">
        <f>HYPERLINK("https://epingalert.org/en/Search?viewData= G/TBT/N/EU/901"," G/TBT/N/EU/901")</f>
        <v xml:space="preserve"> G/TBT/N/EU/901</v>
      </c>
      <c r="C142" s="4" t="s">
        <v>186</v>
      </c>
      <c r="D142" s="6">
        <v>44733</v>
      </c>
      <c r="E142" s="5" t="s">
        <v>212</v>
      </c>
      <c r="F142" s="5" t="s">
        <v>213</v>
      </c>
      <c r="G142" s="4" t="s">
        <v>18</v>
      </c>
      <c r="H142" s="4" t="s">
        <v>18</v>
      </c>
      <c r="I142" s="4" t="s">
        <v>66</v>
      </c>
      <c r="J142" s="4" t="s">
        <v>18</v>
      </c>
      <c r="K142" s="6">
        <v>44793</v>
      </c>
      <c r="L142" s="4" t="s">
        <v>20</v>
      </c>
      <c r="M142" s="5" t="s">
        <v>214</v>
      </c>
      <c r="N142" s="4" t="str">
        <f>HYPERLINK("https://docs.wto.org/imrd/directdoc.asp?DDFDocuments/t/G/TBTN22/EU901.DOCX", "https://docs.wto.org/imrd/directdoc.asp?DDFDocuments/t/G/TBTN22/EU901.DOCX")</f>
        <v>https://docs.wto.org/imrd/directdoc.asp?DDFDocuments/t/G/TBTN22/EU901.DOCX</v>
      </c>
      <c r="O142" s="4"/>
      <c r="P142" t="str">
        <f>HYPERLINK("https://docs.wto.org/imrd/directdoc.asp?DDFDocuments/v/G/TBTN22/EU901.DOCX", "https://docs.wto.org/imrd/directdoc.asp?DDFDocuments/v/G/TBTN22/EU901.DOCX")</f>
        <v>https://docs.wto.org/imrd/directdoc.asp?DDFDocuments/v/G/TBTN22/EU901.DOCX</v>
      </c>
    </row>
    <row r="143" spans="1:16" ht="75">
      <c r="A143" s="7" t="s">
        <v>751</v>
      </c>
      <c r="B143" s="5" t="str">
        <f>HYPERLINK("https://epingalert.org/en/Search?viewData= G/TBT/N/CHL/597"," G/TBT/N/CHL/597")</f>
        <v xml:space="preserve"> G/TBT/N/CHL/597</v>
      </c>
      <c r="C143" s="4" t="s">
        <v>46</v>
      </c>
      <c r="D143" s="6">
        <v>44722</v>
      </c>
      <c r="E143" s="5" t="s">
        <v>423</v>
      </c>
      <c r="F143" s="5" t="s">
        <v>424</v>
      </c>
      <c r="G143" s="4" t="s">
        <v>18</v>
      </c>
      <c r="H143" s="4" t="s">
        <v>18</v>
      </c>
      <c r="I143" s="4" t="s">
        <v>49</v>
      </c>
      <c r="J143" s="4" t="s">
        <v>18</v>
      </c>
      <c r="K143" s="6">
        <v>44782</v>
      </c>
      <c r="L143" s="4" t="s">
        <v>20</v>
      </c>
      <c r="M143" s="5" t="s">
        <v>425</v>
      </c>
      <c r="N143" s="4" t="str">
        <f>HYPERLINK("https://docs.wto.org/imrd/directdoc.asp?DDFDocuments/t/G/TBTN22/CHL597.DOCX", "https://docs.wto.org/imrd/directdoc.asp?DDFDocuments/t/G/TBTN22/CHL597.DOCX")</f>
        <v>https://docs.wto.org/imrd/directdoc.asp?DDFDocuments/t/G/TBTN22/CHL597.DOCX</v>
      </c>
      <c r="O143" s="4" t="str">
        <f>HYPERLINK("https://docs.wto.org/imrd/directdoc.asp?DDFDocuments/u/G/TBTN22/CHL597.DOCX", "https://docs.wto.org/imrd/directdoc.asp?DDFDocuments/u/G/TBTN22/CHL597.DOCX")</f>
        <v>https://docs.wto.org/imrd/directdoc.asp?DDFDocuments/u/G/TBTN22/CHL597.DOCX</v>
      </c>
      <c r="P143" t="str">
        <f>HYPERLINK("https://docs.wto.org/imrd/directdoc.asp?DDFDocuments/v/G/TBTN22/CHL597.DOCX", "https://docs.wto.org/imrd/directdoc.asp?DDFDocuments/v/G/TBTN22/CHL597.DOCX")</f>
        <v>https://docs.wto.org/imrd/directdoc.asp?DDFDocuments/v/G/TBTN22/CHL597.DOCX</v>
      </c>
    </row>
    <row r="144" spans="1:16" ht="60">
      <c r="A144" s="7" t="s">
        <v>728</v>
      </c>
      <c r="B144" s="5" t="str">
        <f>HYPERLINK("https://epingalert.org/en/Search?viewData= G/TBT/N/KOR/1079"," G/TBT/N/KOR/1079")</f>
        <v xml:space="preserve"> G/TBT/N/KOR/1079</v>
      </c>
      <c r="C144" s="4" t="s">
        <v>255</v>
      </c>
      <c r="D144" s="6">
        <v>44732</v>
      </c>
      <c r="E144" s="5" t="s">
        <v>280</v>
      </c>
      <c r="F144" s="5" t="s">
        <v>281</v>
      </c>
      <c r="G144" s="4" t="s">
        <v>18</v>
      </c>
      <c r="H144" s="4" t="s">
        <v>18</v>
      </c>
      <c r="I144" s="4" t="s">
        <v>49</v>
      </c>
      <c r="J144" s="4" t="s">
        <v>18</v>
      </c>
      <c r="K144" s="6">
        <v>44792</v>
      </c>
      <c r="L144" s="4" t="s">
        <v>20</v>
      </c>
      <c r="M144" s="5" t="s">
        <v>282</v>
      </c>
      <c r="N144" s="4" t="str">
        <f>HYPERLINK("https://docs.wto.org/imrd/directdoc.asp?DDFDocuments/t/G/TBTN22/KOR1079.DOCX", "https://docs.wto.org/imrd/directdoc.asp?DDFDocuments/t/G/TBTN22/KOR1079.DOCX")</f>
        <v>https://docs.wto.org/imrd/directdoc.asp?DDFDocuments/t/G/TBTN22/KOR1079.DOCX</v>
      </c>
      <c r="O144" s="4" t="str">
        <f>HYPERLINK("https://docs.wto.org/imrd/directdoc.asp?DDFDocuments/u/G/TBTN22/KOR1079.DOCX", "https://docs.wto.org/imrd/directdoc.asp?DDFDocuments/u/G/TBTN22/KOR1079.DOCX")</f>
        <v>https://docs.wto.org/imrd/directdoc.asp?DDFDocuments/u/G/TBTN22/KOR1079.DOCX</v>
      </c>
    </row>
    <row r="145" spans="1:16" ht="90">
      <c r="A145" s="7" t="s">
        <v>911</v>
      </c>
      <c r="B145" s="11" t="str">
        <f>HYPERLINK("https://epingalert.org/en/Search?viewData= G/TBT/N/CAN/678"," G/TBT/N/CAN/678")</f>
        <v xml:space="preserve"> G/TBT/N/CAN/678</v>
      </c>
      <c r="C145" s="9" t="s">
        <v>298</v>
      </c>
      <c r="D145" s="10">
        <v>44741</v>
      </c>
      <c r="E145" s="11" t="s">
        <v>787</v>
      </c>
      <c r="F145" s="11" t="s">
        <v>788</v>
      </c>
      <c r="G145" s="9" t="s">
        <v>789</v>
      </c>
      <c r="H145" s="9" t="s">
        <v>220</v>
      </c>
      <c r="I145" s="9" t="s">
        <v>18</v>
      </c>
      <c r="J145" s="10">
        <v>44800</v>
      </c>
      <c r="K145" s="9" t="s">
        <v>20</v>
      </c>
      <c r="L145" s="9"/>
      <c r="M145" s="9" t="str">
        <f>HYPERLINK("https://docs.wto.org/imrd/directdoc.asp?DDFDocuments/t/G/TBTN22/CAN678.DOCX", "https://docs.wto.org/imrd/directdoc.asp?DDFDocuments/t/G/TBTN22/CAN678.DOCX")</f>
        <v>https://docs.wto.org/imrd/directdoc.asp?DDFDocuments/t/G/TBTN22/CAN678.DOCX</v>
      </c>
    </row>
    <row r="146" spans="1:16" ht="105">
      <c r="A146" s="7" t="s">
        <v>903</v>
      </c>
      <c r="B146" s="5" t="str">
        <f>HYPERLINK("https://epingalert.org/en/Search?viewData= G/TBT/N/BWA/158"," G/TBT/N/BWA/158")</f>
        <v xml:space="preserve"> G/TBT/N/BWA/158</v>
      </c>
      <c r="C146" s="4" t="s">
        <v>551</v>
      </c>
      <c r="D146" s="6">
        <v>44713</v>
      </c>
      <c r="E146" s="5" t="s">
        <v>657</v>
      </c>
      <c r="F146" s="5" t="s">
        <v>658</v>
      </c>
      <c r="G146" s="4" t="s">
        <v>18</v>
      </c>
      <c r="H146" s="4" t="s">
        <v>659</v>
      </c>
      <c r="I146" s="4" t="s">
        <v>660</v>
      </c>
      <c r="J146" s="4" t="s">
        <v>18</v>
      </c>
      <c r="K146" s="6">
        <v>44773</v>
      </c>
      <c r="L146" s="4" t="s">
        <v>20</v>
      </c>
      <c r="M146" s="4"/>
      <c r="N146" s="4" t="str">
        <f>HYPERLINK("https://docs.wto.org/imrd/directdoc.asp?DDFDocuments/t/G/TBTN22/BWA158.DOCX", "https://docs.wto.org/imrd/directdoc.asp?DDFDocuments/t/G/TBTN22/BWA158.DOCX")</f>
        <v>https://docs.wto.org/imrd/directdoc.asp?DDFDocuments/t/G/TBTN22/BWA158.DOCX</v>
      </c>
      <c r="O146" s="4" t="str">
        <f>HYPERLINK("https://docs.wto.org/imrd/directdoc.asp?DDFDocuments/u/G/TBTN22/BWA158.DOCX", "https://docs.wto.org/imrd/directdoc.asp?DDFDocuments/u/G/TBTN22/BWA158.DOCX")</f>
        <v>https://docs.wto.org/imrd/directdoc.asp?DDFDocuments/u/G/TBTN22/BWA158.DOCX</v>
      </c>
      <c r="P146" t="str">
        <f>HYPERLINK("https://docs.wto.org/imrd/directdoc.asp?DDFDocuments/v/G/TBTN22/BWA158.DOCX", "https://docs.wto.org/imrd/directdoc.asp?DDFDocuments/v/G/TBTN22/BWA158.DOCX")</f>
        <v>https://docs.wto.org/imrd/directdoc.asp?DDFDocuments/v/G/TBTN22/BWA158.DOCX</v>
      </c>
    </row>
    <row r="147" spans="1:16" ht="195">
      <c r="A147" s="7" t="s">
        <v>698</v>
      </c>
      <c r="B147" s="5" t="str">
        <f>HYPERLINK("https://epingalert.org/en/Search?viewData= G/TBT/N/RUS/134"," G/TBT/N/RUS/134")</f>
        <v xml:space="preserve"> G/TBT/N/RUS/134</v>
      </c>
      <c r="C147" s="4" t="s">
        <v>125</v>
      </c>
      <c r="D147" s="6">
        <v>44735</v>
      </c>
      <c r="E147" s="5" t="s">
        <v>126</v>
      </c>
      <c r="F147" s="5" t="s">
        <v>127</v>
      </c>
      <c r="G147" s="4" t="s">
        <v>128</v>
      </c>
      <c r="H147" s="4" t="s">
        <v>18</v>
      </c>
      <c r="I147" s="4" t="s">
        <v>49</v>
      </c>
      <c r="J147" s="4" t="s">
        <v>90</v>
      </c>
      <c r="K147" s="6">
        <v>44822</v>
      </c>
      <c r="L147" s="4" t="s">
        <v>20</v>
      </c>
      <c r="M147" s="5" t="s">
        <v>129</v>
      </c>
      <c r="N147" s="4" t="str">
        <f>HYPERLINK("https://docs.wto.org/imrd/directdoc.asp?DDFDocuments/t/G/TBTN22/RUS134.DOCX", "https://docs.wto.org/imrd/directdoc.asp?DDFDocuments/t/G/TBTN22/RUS134.DOCX")</f>
        <v>https://docs.wto.org/imrd/directdoc.asp?DDFDocuments/t/G/TBTN22/RUS134.DOCX</v>
      </c>
      <c r="O147" s="4"/>
    </row>
    <row r="148" spans="1:16" ht="225">
      <c r="A148" s="7" t="s">
        <v>926</v>
      </c>
      <c r="B148" s="11" t="str">
        <f>HYPERLINK("https://epingalert.org/en/Search?viewData= G/TBT/N/SLV/220"," G/TBT/N/SLV/220")</f>
        <v xml:space="preserve"> G/TBT/N/SLV/220</v>
      </c>
      <c r="C148" s="9" t="s">
        <v>842</v>
      </c>
      <c r="D148" s="10">
        <v>44740</v>
      </c>
      <c r="E148" s="11" t="s">
        <v>843</v>
      </c>
      <c r="F148" s="11" t="s">
        <v>844</v>
      </c>
      <c r="G148" s="9" t="s">
        <v>845</v>
      </c>
      <c r="H148" s="9" t="s">
        <v>49</v>
      </c>
      <c r="I148" s="9" t="s">
        <v>90</v>
      </c>
      <c r="J148" s="10">
        <v>44800</v>
      </c>
      <c r="K148" s="9" t="s">
        <v>20</v>
      </c>
      <c r="L148" s="9"/>
      <c r="M148" s="9"/>
    </row>
    <row r="149" spans="1:16" ht="90">
      <c r="A149" s="7" t="s">
        <v>730</v>
      </c>
      <c r="B149" s="5" t="str">
        <f>HYPERLINK("https://epingalert.org/en/Search?viewData= G/TBT/N/CHL/598"," G/TBT/N/CHL/598")</f>
        <v xml:space="preserve"> G/TBT/N/CHL/598</v>
      </c>
      <c r="C149" s="4" t="s">
        <v>46</v>
      </c>
      <c r="D149" s="6">
        <v>44729</v>
      </c>
      <c r="E149" s="5" t="s">
        <v>287</v>
      </c>
      <c r="F149" s="5" t="s">
        <v>288</v>
      </c>
      <c r="G149" s="4" t="s">
        <v>18</v>
      </c>
      <c r="H149" s="4" t="s">
        <v>18</v>
      </c>
      <c r="I149" s="4" t="s">
        <v>49</v>
      </c>
      <c r="J149" s="4" t="s">
        <v>90</v>
      </c>
      <c r="K149" s="6">
        <v>44789</v>
      </c>
      <c r="L149" s="4" t="s">
        <v>20</v>
      </c>
      <c r="M149" s="5" t="s">
        <v>289</v>
      </c>
      <c r="N149" s="4" t="str">
        <f>HYPERLINK("https://docs.wto.org/imrd/directdoc.asp?DDFDocuments/t/G/TBTN22/CHL598.DOCX", "https://docs.wto.org/imrd/directdoc.asp?DDFDocuments/t/G/TBTN22/CHL598.DOCX")</f>
        <v>https://docs.wto.org/imrd/directdoc.asp?DDFDocuments/t/G/TBTN22/CHL598.DOCX</v>
      </c>
      <c r="O149" s="4" t="str">
        <f>HYPERLINK("https://docs.wto.org/imrd/directdoc.asp?DDFDocuments/u/G/TBTN22/CHL598.DOCX", "https://docs.wto.org/imrd/directdoc.asp?DDFDocuments/u/G/TBTN22/CHL598.DOCX")</f>
        <v>https://docs.wto.org/imrd/directdoc.asp?DDFDocuments/u/G/TBTN22/CHL598.DOCX</v>
      </c>
      <c r="P149" t="str">
        <f>HYPERLINK("https://docs.wto.org/imrd/directdoc.asp?DDFDocuments/v/G/TBTN22/CHL598.DOCX", "https://docs.wto.org/imrd/directdoc.asp?DDFDocuments/v/G/TBTN22/CHL598.DOCX")</f>
        <v>https://docs.wto.org/imrd/directdoc.asp?DDFDocuments/v/G/TBTN22/CHL598.DOCX</v>
      </c>
    </row>
    <row r="150" spans="1:16" ht="225">
      <c r="A150" s="2" t="s">
        <v>765</v>
      </c>
      <c r="B150" s="5" t="str">
        <f>HYPERLINK("https://epingalert.org/en/Search?viewData= G/TBT/N/CZE/252"," G/TBT/N/CZE/252")</f>
        <v xml:space="preserve"> G/TBT/N/CZE/252</v>
      </c>
      <c r="C150" s="4" t="s">
        <v>493</v>
      </c>
      <c r="D150" s="6">
        <v>44719</v>
      </c>
      <c r="E150" s="5" t="s">
        <v>494</v>
      </c>
      <c r="F150" s="5" t="s">
        <v>495</v>
      </c>
      <c r="G150" s="4" t="s">
        <v>18</v>
      </c>
      <c r="H150" s="4" t="s">
        <v>496</v>
      </c>
      <c r="I150" s="4" t="s">
        <v>220</v>
      </c>
      <c r="J150" s="4" t="s">
        <v>156</v>
      </c>
      <c r="K150" s="6">
        <v>44781</v>
      </c>
      <c r="L150" s="4" t="s">
        <v>20</v>
      </c>
      <c r="M150" s="5" t="s">
        <v>497</v>
      </c>
      <c r="N150" s="4" t="str">
        <f>HYPERLINK("https://docs.wto.org/imrd/directdoc.asp?DDFDocuments/t/G/TBTN22/CZE252.DOCX", "https://docs.wto.org/imrd/directdoc.asp?DDFDocuments/t/G/TBTN22/CZE252.DOCX")</f>
        <v>https://docs.wto.org/imrd/directdoc.asp?DDFDocuments/t/G/TBTN22/CZE252.DOCX</v>
      </c>
      <c r="O150" s="4" t="str">
        <f>HYPERLINK("https://docs.wto.org/imrd/directdoc.asp?DDFDocuments/u/G/TBTN22/CZE252.DOCX", "https://docs.wto.org/imrd/directdoc.asp?DDFDocuments/u/G/TBTN22/CZE252.DOCX")</f>
        <v>https://docs.wto.org/imrd/directdoc.asp?DDFDocuments/u/G/TBTN22/CZE252.DOCX</v>
      </c>
      <c r="P150" t="str">
        <f>HYPERLINK("https://docs.wto.org/imrd/directdoc.asp?DDFDocuments/v/G/TBTN22/CZE252.DOCX", "https://docs.wto.org/imrd/directdoc.asp?DDFDocuments/v/G/TBTN22/CZE252.DOCX")</f>
        <v>https://docs.wto.org/imrd/directdoc.asp?DDFDocuments/v/G/TBTN22/CZE252.DOCX</v>
      </c>
    </row>
    <row r="151" spans="1:16" ht="75">
      <c r="A151" s="7" t="s">
        <v>927</v>
      </c>
      <c r="B151" s="11" t="str">
        <f>HYPERLINK("https://epingalert.org/en/Search?viewData= G/TBT/N/BRA/1408"," G/TBT/N/BRA/1408")</f>
        <v xml:space="preserve"> G/TBT/N/BRA/1408</v>
      </c>
      <c r="C151" s="9" t="s">
        <v>215</v>
      </c>
      <c r="D151" s="10">
        <v>44740</v>
      </c>
      <c r="E151" s="11" t="s">
        <v>846</v>
      </c>
      <c r="F151" s="11" t="s">
        <v>847</v>
      </c>
      <c r="G151" s="9" t="s">
        <v>848</v>
      </c>
      <c r="H151" s="9" t="s">
        <v>49</v>
      </c>
      <c r="I151" s="9" t="s">
        <v>18</v>
      </c>
      <c r="J151" s="10">
        <v>44753</v>
      </c>
      <c r="K151" s="9" t="s">
        <v>20</v>
      </c>
      <c r="L151" s="11" t="s">
        <v>849</v>
      </c>
      <c r="M151" s="9" t="str">
        <f>HYPERLINK("https://docs.wto.org/imrd/directdoc.asp?DDFDocuments/t/G/TBTN22/BRA1408.DOCX", "https://docs.wto.org/imrd/directdoc.asp?DDFDocuments/t/G/TBTN22/BRA1408.DOCX")</f>
        <v>https://docs.wto.org/imrd/directdoc.asp?DDFDocuments/t/G/TBTN22/BRA1408.DOCX</v>
      </c>
    </row>
    <row r="152" spans="1:16" ht="60">
      <c r="A152" s="2" t="s">
        <v>755</v>
      </c>
      <c r="B152" s="5" t="str">
        <f>HYPERLINK("https://epingalert.org/en/Search?viewData= G/TBT/N/COL/258"," G/TBT/N/COL/258")</f>
        <v xml:space="preserve"> G/TBT/N/COL/258</v>
      </c>
      <c r="C152" s="4" t="s">
        <v>440</v>
      </c>
      <c r="D152" s="6">
        <v>44720</v>
      </c>
      <c r="E152" s="5" t="s">
        <v>441</v>
      </c>
      <c r="F152" s="5" t="s">
        <v>442</v>
      </c>
      <c r="G152" s="4" t="s">
        <v>443</v>
      </c>
      <c r="H152" s="4" t="s">
        <v>444</v>
      </c>
      <c r="I152" s="4" t="s">
        <v>445</v>
      </c>
      <c r="J152" s="4" t="s">
        <v>18</v>
      </c>
      <c r="K152" s="6">
        <v>44780</v>
      </c>
      <c r="L152" s="4" t="s">
        <v>20</v>
      </c>
      <c r="M152" s="4"/>
      <c r="N152" s="4" t="str">
        <f>HYPERLINK("https://docs.wto.org/imrd/directdoc.asp?DDFDocuments/t/G/TBTN22/COL258.DOCX", "https://docs.wto.org/imrd/directdoc.asp?DDFDocuments/t/G/TBTN22/COL258.DOCX")</f>
        <v>https://docs.wto.org/imrd/directdoc.asp?DDFDocuments/t/G/TBTN22/COL258.DOCX</v>
      </c>
      <c r="O152" s="4" t="str">
        <f>HYPERLINK("https://docs.wto.org/imrd/directdoc.asp?DDFDocuments/u/G/TBTN22/COL258.DOCX", "https://docs.wto.org/imrd/directdoc.asp?DDFDocuments/u/G/TBTN22/COL258.DOCX")</f>
        <v>https://docs.wto.org/imrd/directdoc.asp?DDFDocuments/u/G/TBTN22/COL258.DOCX</v>
      </c>
      <c r="P152" t="str">
        <f>HYPERLINK("https://docs.wto.org/imrd/directdoc.asp?DDFDocuments/v/G/TBTN22/COL258.DOCX", "https://docs.wto.org/imrd/directdoc.asp?DDFDocuments/v/G/TBTN22/COL258.DOCX")</f>
        <v>https://docs.wto.org/imrd/directdoc.asp?DDFDocuments/v/G/TBTN22/COL258.DOCX</v>
      </c>
    </row>
    <row r="153" spans="1:16" ht="60">
      <c r="A153" s="2" t="s">
        <v>761</v>
      </c>
      <c r="B153" s="5" t="str">
        <f>HYPERLINK("https://epingalert.org/en/Search?viewData= G/TBT/N/COL/257"," G/TBT/N/COL/257")</f>
        <v xml:space="preserve"> G/TBT/N/COL/257</v>
      </c>
      <c r="C153" s="4" t="s">
        <v>440</v>
      </c>
      <c r="D153" s="6">
        <v>44720</v>
      </c>
      <c r="E153" s="5" t="s">
        <v>476</v>
      </c>
      <c r="F153" s="5" t="s">
        <v>477</v>
      </c>
      <c r="G153" s="4" t="s">
        <v>443</v>
      </c>
      <c r="H153" s="4" t="s">
        <v>478</v>
      </c>
      <c r="I153" s="4" t="s">
        <v>445</v>
      </c>
      <c r="J153" s="4" t="s">
        <v>18</v>
      </c>
      <c r="K153" s="6">
        <v>44780</v>
      </c>
      <c r="L153" s="4" t="s">
        <v>20</v>
      </c>
      <c r="M153" s="5" t="s">
        <v>479</v>
      </c>
      <c r="N153" s="4" t="str">
        <f>HYPERLINK("https://docs.wto.org/imrd/directdoc.asp?DDFDocuments/t/G/TBTN22/COL257.DOCX", "https://docs.wto.org/imrd/directdoc.asp?DDFDocuments/t/G/TBTN22/COL257.DOCX")</f>
        <v>https://docs.wto.org/imrd/directdoc.asp?DDFDocuments/t/G/TBTN22/COL257.DOCX</v>
      </c>
      <c r="O153" s="4" t="str">
        <f>HYPERLINK("https://docs.wto.org/imrd/directdoc.asp?DDFDocuments/u/G/TBTN22/COL257.DOCX", "https://docs.wto.org/imrd/directdoc.asp?DDFDocuments/u/G/TBTN22/COL257.DOCX")</f>
        <v>https://docs.wto.org/imrd/directdoc.asp?DDFDocuments/u/G/TBTN22/COL257.DOCX</v>
      </c>
      <c r="P153" t="str">
        <f>HYPERLINK("https://docs.wto.org/imrd/directdoc.asp?DDFDocuments/v/G/TBTN22/COL257.DOCX", "https://docs.wto.org/imrd/directdoc.asp?DDFDocuments/v/G/TBTN22/COL257.DOCX")</f>
        <v>https://docs.wto.org/imrd/directdoc.asp?DDFDocuments/v/G/TBTN22/COL257.DOCX</v>
      </c>
    </row>
    <row r="154" spans="1:16" ht="300">
      <c r="A154" s="7" t="s">
        <v>719</v>
      </c>
      <c r="B154" s="5" t="str">
        <f>HYPERLINK("https://epingalert.org/en/Search?viewData= G/TBT/N/GBR/48"," G/TBT/N/GBR/48")</f>
        <v xml:space="preserve"> G/TBT/N/GBR/48</v>
      </c>
      <c r="C154" s="4" t="s">
        <v>134</v>
      </c>
      <c r="D154" s="6">
        <v>44733</v>
      </c>
      <c r="E154" s="5" t="s">
        <v>237</v>
      </c>
      <c r="F154" s="5" t="s">
        <v>238</v>
      </c>
      <c r="G154" s="4" t="s">
        <v>18</v>
      </c>
      <c r="H154" s="4" t="s">
        <v>18</v>
      </c>
      <c r="I154" s="4" t="s">
        <v>200</v>
      </c>
      <c r="J154" s="4" t="s">
        <v>18</v>
      </c>
      <c r="K154" s="6">
        <v>44793</v>
      </c>
      <c r="L154" s="4" t="s">
        <v>20</v>
      </c>
      <c r="M154" s="5" t="s">
        <v>239</v>
      </c>
      <c r="N154" s="4" t="str">
        <f>HYPERLINK("https://docs.wto.org/imrd/directdoc.asp?DDFDocuments/t/G/TBTN22/GBR48.DOCX", "https://docs.wto.org/imrd/directdoc.asp?DDFDocuments/t/G/TBTN22/GBR48.DOCX")</f>
        <v>https://docs.wto.org/imrd/directdoc.asp?DDFDocuments/t/G/TBTN22/GBR48.DOCX</v>
      </c>
      <c r="O154" s="4"/>
    </row>
    <row r="155" spans="1:16" ht="90">
      <c r="A155" s="7" t="s">
        <v>925</v>
      </c>
      <c r="B155" s="11" t="str">
        <f>HYPERLINK("https://epingalert.org/en/Search?viewData= G/TBT/N/USA/1884"," G/TBT/N/USA/1884")</f>
        <v xml:space="preserve"> G/TBT/N/USA/1884</v>
      </c>
      <c r="C155" s="9" t="s">
        <v>62</v>
      </c>
      <c r="D155" s="10">
        <v>44740</v>
      </c>
      <c r="E155" s="11" t="s">
        <v>838</v>
      </c>
      <c r="F155" s="11" t="s">
        <v>839</v>
      </c>
      <c r="G155" s="9" t="s">
        <v>840</v>
      </c>
      <c r="H155" s="9" t="s">
        <v>49</v>
      </c>
      <c r="I155" s="9" t="s">
        <v>90</v>
      </c>
      <c r="J155" s="10">
        <v>44760</v>
      </c>
      <c r="K155" s="9" t="s">
        <v>20</v>
      </c>
      <c r="L155" s="11" t="s">
        <v>841</v>
      </c>
      <c r="M155" s="9" t="str">
        <f>HYPERLINK("https://docs.wto.org/imrd/directdoc.asp?DDFDocuments/t/G/TBTN22/USA1884.DOCX", "https://docs.wto.org/imrd/directdoc.asp?DDFDocuments/t/G/TBTN22/USA1884.DOCX")</f>
        <v>https://docs.wto.org/imrd/directdoc.asp?DDFDocuments/t/G/TBTN22/USA1884.DOCX</v>
      </c>
    </row>
    <row r="156" spans="1:16" ht="60">
      <c r="A156" s="7" t="s">
        <v>703</v>
      </c>
      <c r="B156" s="5" t="str">
        <f>HYPERLINK("https://epingalert.org/en/Search?viewData= G/TBT/N/UGA/1611"," G/TBT/N/UGA/1611")</f>
        <v xml:space="preserve"> G/TBT/N/UGA/1611</v>
      </c>
      <c r="C156" s="4" t="s">
        <v>22</v>
      </c>
      <c r="D156" s="6">
        <v>44734</v>
      </c>
      <c r="E156" s="5" t="s">
        <v>151</v>
      </c>
      <c r="F156" s="5" t="s">
        <v>152</v>
      </c>
      <c r="G156" s="4" t="s">
        <v>153</v>
      </c>
      <c r="H156" s="4" t="s">
        <v>154</v>
      </c>
      <c r="I156" s="4" t="s">
        <v>155</v>
      </c>
      <c r="J156" s="4" t="s">
        <v>156</v>
      </c>
      <c r="K156" s="6">
        <v>44794</v>
      </c>
      <c r="L156" s="4" t="s">
        <v>20</v>
      </c>
      <c r="M156" s="5" t="s">
        <v>157</v>
      </c>
      <c r="N156" s="4" t="str">
        <f>HYPERLINK("https://docs.wto.org/imrd/directdoc.asp?DDFDocuments/t/G/TBTN22/UGA1611.DOCX", "https://docs.wto.org/imrd/directdoc.asp?DDFDocuments/t/G/TBTN22/UGA1611.DOCX")</f>
        <v>https://docs.wto.org/imrd/directdoc.asp?DDFDocuments/t/G/TBTN22/UGA1611.DOCX</v>
      </c>
      <c r="O156" s="4"/>
    </row>
    <row r="157" spans="1:16" ht="60">
      <c r="A157" s="2" t="s">
        <v>768</v>
      </c>
      <c r="B157" s="5" t="str">
        <f>HYPERLINK("https://epingalert.org/en/Search?viewData= G/TBT/N/MOZ/18"," G/TBT/N/MOZ/18")</f>
        <v xml:space="preserve"> G/TBT/N/MOZ/18</v>
      </c>
      <c r="C157" s="4" t="s">
        <v>410</v>
      </c>
      <c r="D157" s="6">
        <v>44719</v>
      </c>
      <c r="E157" s="5" t="s">
        <v>506</v>
      </c>
      <c r="F157" s="5" t="s">
        <v>507</v>
      </c>
      <c r="G157" s="4" t="s">
        <v>153</v>
      </c>
      <c r="H157" s="4" t="s">
        <v>508</v>
      </c>
      <c r="I157" s="4" t="s">
        <v>39</v>
      </c>
      <c r="J157" s="4" t="s">
        <v>156</v>
      </c>
      <c r="K157" s="6">
        <v>44769</v>
      </c>
      <c r="L157" s="4" t="s">
        <v>20</v>
      </c>
      <c r="M157" s="5" t="s">
        <v>509</v>
      </c>
      <c r="N157" s="4" t="str">
        <f>HYPERLINK("https://docs.wto.org/imrd/directdoc.asp?DDFDocuments/t/G/TBTN22/MOZ18.DOCX", "https://docs.wto.org/imrd/directdoc.asp?DDFDocuments/t/G/TBTN22/MOZ18.DOCX")</f>
        <v>https://docs.wto.org/imrd/directdoc.asp?DDFDocuments/t/G/TBTN22/MOZ18.DOCX</v>
      </c>
      <c r="O157" s="4" t="str">
        <f>HYPERLINK("https://docs.wto.org/imrd/directdoc.asp?DDFDocuments/u/G/TBTN22/MOZ18.DOCX", "https://docs.wto.org/imrd/directdoc.asp?DDFDocuments/u/G/TBTN22/MOZ18.DOCX")</f>
        <v>https://docs.wto.org/imrd/directdoc.asp?DDFDocuments/u/G/TBTN22/MOZ18.DOCX</v>
      </c>
      <c r="P157" t="str">
        <f>HYPERLINK("https://docs.wto.org/imrd/directdoc.asp?DDFDocuments/v/G/TBTN22/MOZ18.DOCX", "https://docs.wto.org/imrd/directdoc.asp?DDFDocuments/v/G/TBTN22/MOZ18.DOCX")</f>
        <v>https://docs.wto.org/imrd/directdoc.asp?DDFDocuments/v/G/TBTN22/MOZ18.DOCX</v>
      </c>
    </row>
    <row r="158" spans="1:16" ht="225">
      <c r="A158" s="7" t="s">
        <v>936</v>
      </c>
      <c r="B158" s="11" t="str">
        <f>HYPERLINK("https://epingalert.org/en/Search?viewData= G/TBT/N/USA/1887"," G/TBT/N/USA/1887")</f>
        <v xml:space="preserve"> G/TBT/N/USA/1887</v>
      </c>
      <c r="C158" s="9" t="s">
        <v>62</v>
      </c>
      <c r="D158" s="10">
        <v>44740</v>
      </c>
      <c r="E158" s="11" t="s">
        <v>877</v>
      </c>
      <c r="F158" s="11" t="s">
        <v>878</v>
      </c>
      <c r="G158" s="9" t="s">
        <v>879</v>
      </c>
      <c r="H158" s="9" t="s">
        <v>863</v>
      </c>
      <c r="I158" s="9" t="s">
        <v>18</v>
      </c>
      <c r="J158" s="10">
        <v>44795</v>
      </c>
      <c r="K158" s="9" t="s">
        <v>20</v>
      </c>
      <c r="L158" s="11" t="s">
        <v>880</v>
      </c>
      <c r="M158" s="9" t="str">
        <f>HYPERLINK("https://docs.wto.org/imrd/directdoc.asp?DDFDocuments/t/G/TBTN22/USA1887.DOCX", "https://docs.wto.org/imrd/directdoc.asp?DDFDocuments/t/G/TBTN22/USA1887.DOCX")</f>
        <v>https://docs.wto.org/imrd/directdoc.asp?DDFDocuments/t/G/TBTN22/USA1887.DOCX</v>
      </c>
    </row>
    <row r="159" spans="1:16" ht="165">
      <c r="A159" s="7" t="s">
        <v>693</v>
      </c>
      <c r="B159" s="5" t="str">
        <f>HYPERLINK("https://epingalert.org/en/Search?viewData= G/TBT/N/UGA/1619"," G/TBT/N/UGA/1619")</f>
        <v xml:space="preserve"> G/TBT/N/UGA/1619</v>
      </c>
      <c r="C159" s="4" t="s">
        <v>22</v>
      </c>
      <c r="D159" s="6">
        <v>44736</v>
      </c>
      <c r="E159" s="5" t="s">
        <v>100</v>
      </c>
      <c r="F159" s="5" t="s">
        <v>101</v>
      </c>
      <c r="G159" s="4" t="s">
        <v>102</v>
      </c>
      <c r="H159" s="4" t="s">
        <v>103</v>
      </c>
      <c r="I159" s="4" t="s">
        <v>104</v>
      </c>
      <c r="J159" s="4" t="s">
        <v>18</v>
      </c>
      <c r="K159" s="6">
        <v>44796</v>
      </c>
      <c r="L159" s="4" t="s">
        <v>20</v>
      </c>
      <c r="M159" s="4"/>
      <c r="N159" s="4" t="str">
        <f>HYPERLINK("https://docs.wto.org/imrd/directdoc.asp?DDFDocuments/t/G/TBTN22/UGA1619.DOCX", "https://docs.wto.org/imrd/directdoc.asp?DDFDocuments/t/G/TBTN22/UGA1619.DOCX")</f>
        <v>https://docs.wto.org/imrd/directdoc.asp?DDFDocuments/t/G/TBTN22/UGA1619.DOCX</v>
      </c>
      <c r="O159" s="4"/>
    </row>
    <row r="160" spans="1:16" ht="30">
      <c r="A160" s="7" t="s">
        <v>750</v>
      </c>
      <c r="B160" s="5" t="str">
        <f>HYPERLINK("https://epingalert.org/en/Search?viewData= G/TBT/N/MOZ/19"," G/TBT/N/MOZ/19")</f>
        <v xml:space="preserve"> G/TBT/N/MOZ/19</v>
      </c>
      <c r="C160" s="4" t="s">
        <v>410</v>
      </c>
      <c r="D160" s="6">
        <v>44722</v>
      </c>
      <c r="E160" s="5" t="s">
        <v>411</v>
      </c>
      <c r="F160" s="5" t="s">
        <v>412</v>
      </c>
      <c r="G160" s="4" t="s">
        <v>102</v>
      </c>
      <c r="H160" s="4" t="s">
        <v>103</v>
      </c>
      <c r="I160" s="4" t="s">
        <v>66</v>
      </c>
      <c r="J160" s="4" t="s">
        <v>18</v>
      </c>
      <c r="K160" s="6">
        <v>44765</v>
      </c>
      <c r="L160" s="4" t="s">
        <v>20</v>
      </c>
      <c r="M160" s="5" t="s">
        <v>413</v>
      </c>
      <c r="N160" s="4" t="str">
        <f>HYPERLINK("https://docs.wto.org/imrd/directdoc.asp?DDFDocuments/t/G/TBTN22/MOZ19.DOCX", "https://docs.wto.org/imrd/directdoc.asp?DDFDocuments/t/G/TBTN22/MOZ19.DOCX")</f>
        <v>https://docs.wto.org/imrd/directdoc.asp?DDFDocuments/t/G/TBTN22/MOZ19.DOCX</v>
      </c>
      <c r="O160" s="4" t="str">
        <f>HYPERLINK("https://docs.wto.org/imrd/directdoc.asp?DDFDocuments/u/G/TBTN22/MOZ19.DOCX", "https://docs.wto.org/imrd/directdoc.asp?DDFDocuments/u/G/TBTN22/MOZ19.DOCX")</f>
        <v>https://docs.wto.org/imrd/directdoc.asp?DDFDocuments/u/G/TBTN22/MOZ19.DOCX</v>
      </c>
      <c r="P160" t="str">
        <f>HYPERLINK("https://docs.wto.org/imrd/directdoc.asp?DDFDocuments/v/G/TBTN22/MOZ19.DOCX", "https://docs.wto.org/imrd/directdoc.asp?DDFDocuments/v/G/TBTN22/MOZ19.DOCX")</f>
        <v>https://docs.wto.org/imrd/directdoc.asp?DDFDocuments/v/G/TBTN22/MOZ19.DOCX</v>
      </c>
    </row>
    <row r="161" spans="1:16" ht="150">
      <c r="A161" s="2" t="s">
        <v>770</v>
      </c>
      <c r="B161" s="5" t="str">
        <f>HYPERLINK("https://epingalert.org/en/Search?viewData= G/TBT/N/CHE/269"," G/TBT/N/CHE/269")</f>
        <v xml:space="preserve"> G/TBT/N/CHE/269</v>
      </c>
      <c r="C161" s="4" t="s">
        <v>515</v>
      </c>
      <c r="D161" s="6">
        <v>44715</v>
      </c>
      <c r="E161" s="5" t="s">
        <v>516</v>
      </c>
      <c r="F161" s="5" t="s">
        <v>517</v>
      </c>
      <c r="G161" s="4" t="s">
        <v>518</v>
      </c>
      <c r="H161" s="4" t="s">
        <v>519</v>
      </c>
      <c r="I161" s="4" t="s">
        <v>520</v>
      </c>
      <c r="J161" s="4" t="s">
        <v>205</v>
      </c>
      <c r="K161" s="6">
        <v>44720</v>
      </c>
      <c r="L161" s="4" t="s">
        <v>20</v>
      </c>
      <c r="M161" s="5" t="s">
        <v>521</v>
      </c>
      <c r="N161" s="4" t="str">
        <f>HYPERLINK("https://docs.wto.org/imrd/directdoc.asp?DDFDocuments/t/G/TBTN22/CHE269.DOCX", "https://docs.wto.org/imrd/directdoc.asp?DDFDocuments/t/G/TBTN22/CHE269.DOCX")</f>
        <v>https://docs.wto.org/imrd/directdoc.asp?DDFDocuments/t/G/TBTN22/CHE269.DOCX</v>
      </c>
      <c r="O161" s="4" t="str">
        <f>HYPERLINK("https://docs.wto.org/imrd/directdoc.asp?DDFDocuments/u/G/TBTN22/CHE269.DOCX", "https://docs.wto.org/imrd/directdoc.asp?DDFDocuments/u/G/TBTN22/CHE269.DOCX")</f>
        <v>https://docs.wto.org/imrd/directdoc.asp?DDFDocuments/u/G/TBTN22/CHE269.DOCX</v>
      </c>
      <c r="P161" t="str">
        <f>HYPERLINK("https://docs.wto.org/imrd/directdoc.asp?DDFDocuments/v/G/TBTN22/CHE269.DOCX", "https://docs.wto.org/imrd/directdoc.asp?DDFDocuments/v/G/TBTN22/CHE269.DOCX")</f>
        <v>https://docs.wto.org/imrd/directdoc.asp?DDFDocuments/v/G/TBTN22/CHE269.DOCX</v>
      </c>
    </row>
    <row r="162" spans="1:16" ht="45">
      <c r="A162" s="7" t="s">
        <v>906</v>
      </c>
      <c r="B162" s="5" t="str">
        <f>HYPERLINK("https://epingalert.org/en/Search?viewData= G/TBT/N/BWA/159"," G/TBT/N/BWA/159")</f>
        <v xml:space="preserve"> G/TBT/N/BWA/159</v>
      </c>
      <c r="C162" s="4" t="s">
        <v>551</v>
      </c>
      <c r="D162" s="6">
        <v>44713</v>
      </c>
      <c r="E162" s="5" t="s">
        <v>667</v>
      </c>
      <c r="F162" s="5" t="s">
        <v>668</v>
      </c>
      <c r="G162" s="4" t="s">
        <v>18</v>
      </c>
      <c r="H162" s="4" t="s">
        <v>637</v>
      </c>
      <c r="I162" s="4" t="s">
        <v>669</v>
      </c>
      <c r="J162" s="4" t="s">
        <v>18</v>
      </c>
      <c r="K162" s="6">
        <v>44773</v>
      </c>
      <c r="L162" s="4" t="s">
        <v>20</v>
      </c>
      <c r="M162" s="4"/>
      <c r="N162" s="4" t="str">
        <f>HYPERLINK("https://docs.wto.org/imrd/directdoc.asp?DDFDocuments/t/G/TBTN22/BWA159.DOCX", "https://docs.wto.org/imrd/directdoc.asp?DDFDocuments/t/G/TBTN22/BWA159.DOCX")</f>
        <v>https://docs.wto.org/imrd/directdoc.asp?DDFDocuments/t/G/TBTN22/BWA159.DOCX</v>
      </c>
      <c r="O162" s="4" t="str">
        <f>HYPERLINK("https://docs.wto.org/imrd/directdoc.asp?DDFDocuments/u/G/TBTN22/BWA159.DOCX", "https://docs.wto.org/imrd/directdoc.asp?DDFDocuments/u/G/TBTN22/BWA159.DOCX")</f>
        <v>https://docs.wto.org/imrd/directdoc.asp?DDFDocuments/u/G/TBTN22/BWA159.DOCX</v>
      </c>
      <c r="P162" t="str">
        <f>HYPERLINK("https://docs.wto.org/imrd/directdoc.asp?DDFDocuments/v/G/TBTN22/BWA159.DOCX", "https://docs.wto.org/imrd/directdoc.asp?DDFDocuments/v/G/TBTN22/BWA159.DOCX")</f>
        <v>https://docs.wto.org/imrd/directdoc.asp?DDFDocuments/v/G/TBTN22/BWA159.DOCX</v>
      </c>
    </row>
    <row r="163" spans="1:16" ht="135">
      <c r="A163" s="7" t="s">
        <v>740</v>
      </c>
      <c r="B163" s="5" t="str">
        <f>HYPERLINK("https://epingalert.org/en/Search?viewData= G/TBT/N/USA/1875"," G/TBT/N/USA/1875")</f>
        <v xml:space="preserve"> G/TBT/N/USA/1875</v>
      </c>
      <c r="C163" s="4" t="s">
        <v>62</v>
      </c>
      <c r="D163" s="6">
        <v>44726</v>
      </c>
      <c r="E163" s="5" t="s">
        <v>353</v>
      </c>
      <c r="F163" s="5" t="s">
        <v>354</v>
      </c>
      <c r="G163" s="4" t="s">
        <v>18</v>
      </c>
      <c r="H163" s="4" t="s">
        <v>355</v>
      </c>
      <c r="I163" s="4" t="s">
        <v>66</v>
      </c>
      <c r="J163" s="4" t="s">
        <v>18</v>
      </c>
      <c r="K163" s="6">
        <v>44770</v>
      </c>
      <c r="L163" s="4" t="s">
        <v>20</v>
      </c>
      <c r="M163" s="5" t="s">
        <v>356</v>
      </c>
      <c r="N163" s="4" t="str">
        <f>HYPERLINK("https://docs.wto.org/imrd/directdoc.asp?DDFDocuments/t/G/TBTN22/USA1875.DOCX", "https://docs.wto.org/imrd/directdoc.asp?DDFDocuments/t/G/TBTN22/USA1875.DOCX")</f>
        <v>https://docs.wto.org/imrd/directdoc.asp?DDFDocuments/t/G/TBTN22/USA1875.DOCX</v>
      </c>
      <c r="O163" s="4" t="str">
        <f>HYPERLINK("https://docs.wto.org/imrd/directdoc.asp?DDFDocuments/u/G/TBTN22/USA1875.DOCX", "https://docs.wto.org/imrd/directdoc.asp?DDFDocuments/u/G/TBTN22/USA1875.DOCX")</f>
        <v>https://docs.wto.org/imrd/directdoc.asp?DDFDocuments/u/G/TBTN22/USA1875.DOCX</v>
      </c>
      <c r="P163" t="str">
        <f>HYPERLINK("https://docs.wto.org/imrd/directdoc.asp?DDFDocuments/v/G/TBTN22/USA1875.DOCX", "https://docs.wto.org/imrd/directdoc.asp?DDFDocuments/v/G/TBTN22/USA1875.DOCX")</f>
        <v>https://docs.wto.org/imrd/directdoc.asp?DDFDocuments/v/G/TBTN22/USA1875.DOCX</v>
      </c>
    </row>
    <row r="164" spans="1:16" ht="45">
      <c r="A164" s="7" t="s">
        <v>710</v>
      </c>
      <c r="B164" s="5" t="str">
        <f>HYPERLINK("https://epingalert.org/en/Search?viewData= G/TBT/N/UGA/1608"," G/TBT/N/UGA/1608")</f>
        <v xml:space="preserve"> G/TBT/N/UGA/1608</v>
      </c>
      <c r="C164" s="4" t="s">
        <v>22</v>
      </c>
      <c r="D164" s="6">
        <v>44734</v>
      </c>
      <c r="E164" s="5" t="s">
        <v>191</v>
      </c>
      <c r="F164" s="5" t="s">
        <v>192</v>
      </c>
      <c r="G164" s="4" t="s">
        <v>193</v>
      </c>
      <c r="H164" s="4" t="s">
        <v>194</v>
      </c>
      <c r="I164" s="4" t="s">
        <v>195</v>
      </c>
      <c r="J164" s="4" t="s">
        <v>90</v>
      </c>
      <c r="K164" s="6">
        <v>44794</v>
      </c>
      <c r="L164" s="4" t="s">
        <v>20</v>
      </c>
      <c r="M164" s="5" t="s">
        <v>196</v>
      </c>
      <c r="N164" s="4" t="str">
        <f>HYPERLINK("https://docs.wto.org/imrd/directdoc.asp?DDFDocuments/t/G/TBTN22/UGA1608.DOCX", "https://docs.wto.org/imrd/directdoc.asp?DDFDocuments/t/G/TBTN22/UGA1608.DOCX")</f>
        <v>https://docs.wto.org/imrd/directdoc.asp?DDFDocuments/t/G/TBTN22/UGA1608.DOCX</v>
      </c>
      <c r="O164" s="4"/>
    </row>
    <row r="165" spans="1:16" ht="105">
      <c r="A165" s="2" t="s">
        <v>742</v>
      </c>
      <c r="B165"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65" s="4" t="s">
        <v>335</v>
      </c>
      <c r="D165" s="6">
        <v>44725</v>
      </c>
      <c r="E165" s="5" t="s">
        <v>362</v>
      </c>
      <c r="F165" s="5" t="s">
        <v>363</v>
      </c>
      <c r="G165" s="4" t="s">
        <v>18</v>
      </c>
      <c r="H165" s="4" t="s">
        <v>364</v>
      </c>
      <c r="I165" s="4" t="s">
        <v>49</v>
      </c>
      <c r="J165" s="4" t="s">
        <v>90</v>
      </c>
      <c r="K165" s="6">
        <v>44785</v>
      </c>
      <c r="L165" s="4" t="s">
        <v>20</v>
      </c>
      <c r="M165" s="5" t="s">
        <v>365</v>
      </c>
      <c r="N165" s="4" t="str">
        <f>HYPERLINK("https://docs.wto.org/imrd/directdoc.asp?DDFDocuments/t/G/TBTN22/ARE540.DOCX", "https://docs.wto.org/imrd/directdoc.asp?DDFDocuments/t/G/TBTN22/ARE540.DOCX")</f>
        <v>https://docs.wto.org/imrd/directdoc.asp?DDFDocuments/t/G/TBTN22/ARE540.DOCX</v>
      </c>
      <c r="O165" s="4" t="str">
        <f>HYPERLINK("https://docs.wto.org/imrd/directdoc.asp?DDFDocuments/u/G/TBTN22/ARE540.DOCX", "https://docs.wto.org/imrd/directdoc.asp?DDFDocuments/u/G/TBTN22/ARE540.DOCX")</f>
        <v>https://docs.wto.org/imrd/directdoc.asp?DDFDocuments/u/G/TBTN22/ARE540.DOCX</v>
      </c>
      <c r="P165" t="str">
        <f>HYPERLINK("https://docs.wto.org/imrd/directdoc.asp?DDFDocuments/v/G/TBTN22/ARE540.DOCX", "https://docs.wto.org/imrd/directdoc.asp?DDFDocuments/v/G/TBTN22/ARE540.DOCX")</f>
        <v>https://docs.wto.org/imrd/directdoc.asp?DDFDocuments/v/G/TBTN22/ARE540.DOCX</v>
      </c>
    </row>
    <row r="166" spans="1:16" ht="105">
      <c r="A166" s="2" t="s">
        <v>742</v>
      </c>
      <c r="B166"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66" s="4" t="s">
        <v>315</v>
      </c>
      <c r="D166" s="6">
        <v>44725</v>
      </c>
      <c r="E166" s="5" t="s">
        <v>362</v>
      </c>
      <c r="F166" s="5" t="s">
        <v>363</v>
      </c>
      <c r="G166" s="4" t="s">
        <v>18</v>
      </c>
      <c r="H166" s="4" t="s">
        <v>364</v>
      </c>
      <c r="I166" s="4" t="s">
        <v>49</v>
      </c>
      <c r="J166" s="4" t="s">
        <v>90</v>
      </c>
      <c r="K166" s="6">
        <v>44785</v>
      </c>
      <c r="L166" s="4" t="s">
        <v>20</v>
      </c>
      <c r="M166" s="5" t="s">
        <v>365</v>
      </c>
      <c r="N166" s="4" t="str">
        <f>HYPERLINK("https://docs.wto.org/imrd/directdoc.asp?DDFDocuments/t/G/TBTN22/ARE540.DOCX", "https://docs.wto.org/imrd/directdoc.asp?DDFDocuments/t/G/TBTN22/ARE540.DOCX")</f>
        <v>https://docs.wto.org/imrd/directdoc.asp?DDFDocuments/t/G/TBTN22/ARE540.DOCX</v>
      </c>
      <c r="O166" s="4" t="str">
        <f>HYPERLINK("https://docs.wto.org/imrd/directdoc.asp?DDFDocuments/u/G/TBTN22/ARE540.DOCX", "https://docs.wto.org/imrd/directdoc.asp?DDFDocuments/u/G/TBTN22/ARE540.DOCX")</f>
        <v>https://docs.wto.org/imrd/directdoc.asp?DDFDocuments/u/G/TBTN22/ARE540.DOCX</v>
      </c>
      <c r="P166" t="str">
        <f>HYPERLINK("https://docs.wto.org/imrd/directdoc.asp?DDFDocuments/v/G/TBTN22/ARE540.DOCX", "https://docs.wto.org/imrd/directdoc.asp?DDFDocuments/v/G/TBTN22/ARE540.DOCX")</f>
        <v>https://docs.wto.org/imrd/directdoc.asp?DDFDocuments/v/G/TBTN22/ARE540.DOCX</v>
      </c>
    </row>
    <row r="167" spans="1:16" ht="105">
      <c r="A167" s="2" t="s">
        <v>742</v>
      </c>
      <c r="B167"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67" s="4" t="s">
        <v>343</v>
      </c>
      <c r="D167" s="6">
        <v>44725</v>
      </c>
      <c r="E167" s="5" t="s">
        <v>362</v>
      </c>
      <c r="F167" s="5" t="s">
        <v>363</v>
      </c>
      <c r="G167" s="4" t="s">
        <v>18</v>
      </c>
      <c r="H167" s="4" t="s">
        <v>364</v>
      </c>
      <c r="I167" s="4" t="s">
        <v>49</v>
      </c>
      <c r="J167" s="4" t="s">
        <v>90</v>
      </c>
      <c r="K167" s="6">
        <v>44785</v>
      </c>
      <c r="L167" s="4" t="s">
        <v>20</v>
      </c>
      <c r="M167" s="5" t="s">
        <v>365</v>
      </c>
      <c r="N167" s="4" t="str">
        <f>HYPERLINK("https://docs.wto.org/imrd/directdoc.asp?DDFDocuments/t/G/TBTN22/ARE540.DOCX", "https://docs.wto.org/imrd/directdoc.asp?DDFDocuments/t/G/TBTN22/ARE540.DOCX")</f>
        <v>https://docs.wto.org/imrd/directdoc.asp?DDFDocuments/t/G/TBTN22/ARE540.DOCX</v>
      </c>
      <c r="O167" s="4" t="str">
        <f>HYPERLINK("https://docs.wto.org/imrd/directdoc.asp?DDFDocuments/u/G/TBTN22/ARE540.DOCX", "https://docs.wto.org/imrd/directdoc.asp?DDFDocuments/u/G/TBTN22/ARE540.DOCX")</f>
        <v>https://docs.wto.org/imrd/directdoc.asp?DDFDocuments/u/G/TBTN22/ARE540.DOCX</v>
      </c>
      <c r="P167" t="str">
        <f>HYPERLINK("https://docs.wto.org/imrd/directdoc.asp?DDFDocuments/v/G/TBTN22/ARE540.DOCX", "https://docs.wto.org/imrd/directdoc.asp?DDFDocuments/v/G/TBTN22/ARE540.DOCX")</f>
        <v>https://docs.wto.org/imrd/directdoc.asp?DDFDocuments/v/G/TBTN22/ARE540.DOCX</v>
      </c>
    </row>
    <row r="168" spans="1:16" ht="105">
      <c r="A168" s="2" t="s">
        <v>742</v>
      </c>
      <c r="B168"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68" s="4" t="s">
        <v>326</v>
      </c>
      <c r="D168" s="6">
        <v>44725</v>
      </c>
      <c r="E168" s="5" t="s">
        <v>362</v>
      </c>
      <c r="F168" s="5" t="s">
        <v>363</v>
      </c>
      <c r="G168" s="4" t="s">
        <v>18</v>
      </c>
      <c r="H168" s="4" t="s">
        <v>364</v>
      </c>
      <c r="I168" s="4" t="s">
        <v>49</v>
      </c>
      <c r="J168" s="4" t="s">
        <v>90</v>
      </c>
      <c r="K168" s="6">
        <v>44785</v>
      </c>
      <c r="L168" s="4" t="s">
        <v>20</v>
      </c>
      <c r="M168" s="5" t="s">
        <v>365</v>
      </c>
      <c r="N168" s="4" t="str">
        <f>HYPERLINK("https://docs.wto.org/imrd/directdoc.asp?DDFDocuments/t/G/TBTN22/ARE540.DOCX", "https://docs.wto.org/imrd/directdoc.asp?DDFDocuments/t/G/TBTN22/ARE540.DOCX")</f>
        <v>https://docs.wto.org/imrd/directdoc.asp?DDFDocuments/t/G/TBTN22/ARE540.DOCX</v>
      </c>
      <c r="O168" s="4" t="str">
        <f>HYPERLINK("https://docs.wto.org/imrd/directdoc.asp?DDFDocuments/u/G/TBTN22/ARE540.DOCX", "https://docs.wto.org/imrd/directdoc.asp?DDFDocuments/u/G/TBTN22/ARE540.DOCX")</f>
        <v>https://docs.wto.org/imrd/directdoc.asp?DDFDocuments/u/G/TBTN22/ARE540.DOCX</v>
      </c>
      <c r="P168" t="str">
        <f>HYPERLINK("https://docs.wto.org/imrd/directdoc.asp?DDFDocuments/v/G/TBTN22/ARE540.DOCX", "https://docs.wto.org/imrd/directdoc.asp?DDFDocuments/v/G/TBTN22/ARE540.DOCX")</f>
        <v>https://docs.wto.org/imrd/directdoc.asp?DDFDocuments/v/G/TBTN22/ARE540.DOCX</v>
      </c>
    </row>
    <row r="169" spans="1:16" ht="105">
      <c r="A169" s="2" t="s">
        <v>742</v>
      </c>
      <c r="B169"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69" s="4" t="s">
        <v>321</v>
      </c>
      <c r="D169" s="6">
        <v>44725</v>
      </c>
      <c r="E169" s="5" t="s">
        <v>362</v>
      </c>
      <c r="F169" s="5" t="s">
        <v>363</v>
      </c>
      <c r="G169" s="4" t="s">
        <v>18</v>
      </c>
      <c r="H169" s="4" t="s">
        <v>364</v>
      </c>
      <c r="I169" s="4" t="s">
        <v>49</v>
      </c>
      <c r="J169" s="4" t="s">
        <v>90</v>
      </c>
      <c r="K169" s="6">
        <v>44785</v>
      </c>
      <c r="L169" s="4" t="s">
        <v>20</v>
      </c>
      <c r="M169" s="5" t="s">
        <v>365</v>
      </c>
      <c r="N169" s="4" t="str">
        <f>HYPERLINK("https://docs.wto.org/imrd/directdoc.asp?DDFDocuments/t/G/TBTN22/ARE540.DOCX", "https://docs.wto.org/imrd/directdoc.asp?DDFDocuments/t/G/TBTN22/ARE540.DOCX")</f>
        <v>https://docs.wto.org/imrd/directdoc.asp?DDFDocuments/t/G/TBTN22/ARE540.DOCX</v>
      </c>
      <c r="O169" s="4" t="str">
        <f>HYPERLINK("https://docs.wto.org/imrd/directdoc.asp?DDFDocuments/u/G/TBTN22/ARE540.DOCX", "https://docs.wto.org/imrd/directdoc.asp?DDFDocuments/u/G/TBTN22/ARE540.DOCX")</f>
        <v>https://docs.wto.org/imrd/directdoc.asp?DDFDocuments/u/G/TBTN22/ARE540.DOCX</v>
      </c>
      <c r="P169" t="str">
        <f>HYPERLINK("https://docs.wto.org/imrd/directdoc.asp?DDFDocuments/v/G/TBTN22/ARE540.DOCX", "https://docs.wto.org/imrd/directdoc.asp?DDFDocuments/v/G/TBTN22/ARE540.DOCX")</f>
        <v>https://docs.wto.org/imrd/directdoc.asp?DDFDocuments/v/G/TBTN22/ARE540.DOCX</v>
      </c>
    </row>
    <row r="170" spans="1:16" ht="105">
      <c r="A170" s="2" t="s">
        <v>742</v>
      </c>
      <c r="B170"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70" s="4" t="s">
        <v>274</v>
      </c>
      <c r="D170" s="6">
        <v>44725</v>
      </c>
      <c r="E170" s="5" t="s">
        <v>362</v>
      </c>
      <c r="F170" s="5" t="s">
        <v>363</v>
      </c>
      <c r="G170" s="4" t="s">
        <v>18</v>
      </c>
      <c r="H170" s="4" t="s">
        <v>364</v>
      </c>
      <c r="I170" s="4" t="s">
        <v>49</v>
      </c>
      <c r="J170" s="4" t="s">
        <v>90</v>
      </c>
      <c r="K170" s="6">
        <v>44785</v>
      </c>
      <c r="L170" s="4" t="s">
        <v>20</v>
      </c>
      <c r="M170" s="5" t="s">
        <v>365</v>
      </c>
      <c r="N170" s="4" t="str">
        <f>HYPERLINK("https://docs.wto.org/imrd/directdoc.asp?DDFDocuments/t/G/TBTN22/ARE540.DOCX", "https://docs.wto.org/imrd/directdoc.asp?DDFDocuments/t/G/TBTN22/ARE540.DOCX")</f>
        <v>https://docs.wto.org/imrd/directdoc.asp?DDFDocuments/t/G/TBTN22/ARE540.DOCX</v>
      </c>
      <c r="O170" s="4" t="str">
        <f>HYPERLINK("https://docs.wto.org/imrd/directdoc.asp?DDFDocuments/u/G/TBTN22/ARE540.DOCX", "https://docs.wto.org/imrd/directdoc.asp?DDFDocuments/u/G/TBTN22/ARE540.DOCX")</f>
        <v>https://docs.wto.org/imrd/directdoc.asp?DDFDocuments/u/G/TBTN22/ARE540.DOCX</v>
      </c>
      <c r="P170" t="str">
        <f>HYPERLINK("https://docs.wto.org/imrd/directdoc.asp?DDFDocuments/v/G/TBTN22/ARE540.DOCX", "https://docs.wto.org/imrd/directdoc.asp?DDFDocuments/v/G/TBTN22/ARE540.DOCX")</f>
        <v>https://docs.wto.org/imrd/directdoc.asp?DDFDocuments/v/G/TBTN22/ARE540.DOCX</v>
      </c>
    </row>
    <row r="171" spans="1:16" ht="105">
      <c r="A171" s="2" t="s">
        <v>742</v>
      </c>
      <c r="B171" s="5" t="str">
        <f>HYPERLINK("https://epingalert.org/en/Search?viewData= G/TBT/N/ARE/540, G/TBT/N/BHR/632, G/TBT/N/KWT/598, G/TBT/N/OMN/468, G/TBT/N/QAT/619, G/TBT/N/SAU/1247, G/TBT/N/YEM/226"," G/TBT/N/ARE/540, G/TBT/N/BHR/632, G/TBT/N/KWT/598, G/TBT/N/OMN/468, G/TBT/N/QAT/619, G/TBT/N/SAU/1247, G/TBT/N/YEM/226")</f>
        <v xml:space="preserve"> G/TBT/N/ARE/540, G/TBT/N/BHR/632, G/TBT/N/KWT/598, G/TBT/N/OMN/468, G/TBT/N/QAT/619, G/TBT/N/SAU/1247, G/TBT/N/YEM/226</v>
      </c>
      <c r="C171" s="4" t="s">
        <v>336</v>
      </c>
      <c r="D171" s="6">
        <v>44725</v>
      </c>
      <c r="E171" s="5" t="s">
        <v>362</v>
      </c>
      <c r="F171" s="5" t="s">
        <v>363</v>
      </c>
      <c r="G171" s="4" t="s">
        <v>18</v>
      </c>
      <c r="H171" s="4" t="s">
        <v>364</v>
      </c>
      <c r="I171" s="4" t="s">
        <v>49</v>
      </c>
      <c r="J171" s="4" t="s">
        <v>90</v>
      </c>
      <c r="K171" s="6">
        <v>44785</v>
      </c>
      <c r="L171" s="4" t="s">
        <v>20</v>
      </c>
      <c r="M171" s="5" t="s">
        <v>365</v>
      </c>
      <c r="N171" s="4" t="str">
        <f>HYPERLINK("https://docs.wto.org/imrd/directdoc.asp?DDFDocuments/t/G/TBTN22/ARE540.DOCX", "https://docs.wto.org/imrd/directdoc.asp?DDFDocuments/t/G/TBTN22/ARE540.DOCX")</f>
        <v>https://docs.wto.org/imrd/directdoc.asp?DDFDocuments/t/G/TBTN22/ARE540.DOCX</v>
      </c>
      <c r="O171" s="4" t="str">
        <f>HYPERLINK("https://docs.wto.org/imrd/directdoc.asp?DDFDocuments/u/G/TBTN22/ARE540.DOCX", "https://docs.wto.org/imrd/directdoc.asp?DDFDocuments/u/G/TBTN22/ARE540.DOCX")</f>
        <v>https://docs.wto.org/imrd/directdoc.asp?DDFDocuments/u/G/TBTN22/ARE540.DOCX</v>
      </c>
      <c r="P171" t="str">
        <f>HYPERLINK("https://docs.wto.org/imrd/directdoc.asp?DDFDocuments/v/G/TBTN22/ARE540.DOCX", "https://docs.wto.org/imrd/directdoc.asp?DDFDocuments/v/G/TBTN22/ARE540.DOCX")</f>
        <v>https://docs.wto.org/imrd/directdoc.asp?DDFDocuments/v/G/TBTN22/ARE540.DOCX</v>
      </c>
    </row>
    <row r="172" spans="1:16" ht="60">
      <c r="A172" s="7" t="s">
        <v>752</v>
      </c>
      <c r="B172" s="5" t="str">
        <f>HYPERLINK("https://epingalert.org/en/Search?viewData= G/TBT/N/TUR/198"," G/TBT/N/TUR/198")</f>
        <v xml:space="preserve"> G/TBT/N/TUR/198</v>
      </c>
      <c r="C172" s="4" t="s">
        <v>130</v>
      </c>
      <c r="D172" s="6">
        <v>44721</v>
      </c>
      <c r="E172" s="5" t="s">
        <v>429</v>
      </c>
      <c r="F172" s="5" t="s">
        <v>430</v>
      </c>
      <c r="G172" s="4" t="s">
        <v>18</v>
      </c>
      <c r="H172" s="4" t="s">
        <v>18</v>
      </c>
      <c r="I172" s="4" t="s">
        <v>49</v>
      </c>
      <c r="J172" s="4" t="s">
        <v>90</v>
      </c>
      <c r="K172" s="6">
        <v>44779</v>
      </c>
      <c r="L172" s="4" t="s">
        <v>20</v>
      </c>
      <c r="M172" s="5" t="s">
        <v>431</v>
      </c>
      <c r="N172" s="4" t="str">
        <f>HYPERLINK("https://docs.wto.org/imrd/directdoc.asp?DDFDocuments/t/G/TBTN22/TUR198.DOCX", "https://docs.wto.org/imrd/directdoc.asp?DDFDocuments/t/G/TBTN22/TUR198.DOCX")</f>
        <v>https://docs.wto.org/imrd/directdoc.asp?DDFDocuments/t/G/TBTN22/TUR198.DOCX</v>
      </c>
      <c r="O172" s="4" t="str">
        <f>HYPERLINK("https://docs.wto.org/imrd/directdoc.asp?DDFDocuments/u/G/TBTN22/TUR198.DOCX", "https://docs.wto.org/imrd/directdoc.asp?DDFDocuments/u/G/TBTN22/TUR198.DOCX")</f>
        <v>https://docs.wto.org/imrd/directdoc.asp?DDFDocuments/u/G/TBTN22/TUR198.DOCX</v>
      </c>
      <c r="P172" t="str">
        <f>HYPERLINK("https://docs.wto.org/imrd/directdoc.asp?DDFDocuments/v/G/TBTN22/TUR198.DOCX", "https://docs.wto.org/imrd/directdoc.asp?DDFDocuments/v/G/TBTN22/TUR198.DOCX")</f>
        <v>https://docs.wto.org/imrd/directdoc.asp?DDFDocuments/v/G/TBTN22/TUR198.DOCX</v>
      </c>
    </row>
    <row r="173" spans="1:16" ht="60">
      <c r="A173" s="7" t="s">
        <v>706</v>
      </c>
      <c r="B173" s="5" t="str">
        <f>HYPERLINK("https://epingalert.org/en/Search?viewData= G/TBT/N/UGA/1610"," G/TBT/N/UGA/1610")</f>
        <v xml:space="preserve"> G/TBT/N/UGA/1610</v>
      </c>
      <c r="C173" s="4" t="s">
        <v>22</v>
      </c>
      <c r="D173" s="6">
        <v>44734</v>
      </c>
      <c r="E173" s="5" t="s">
        <v>169</v>
      </c>
      <c r="F173" s="5" t="s">
        <v>170</v>
      </c>
      <c r="G173" s="4" t="s">
        <v>171</v>
      </c>
      <c r="H173" s="4" t="s">
        <v>172</v>
      </c>
      <c r="I173" s="4" t="s">
        <v>173</v>
      </c>
      <c r="J173" s="4" t="s">
        <v>18</v>
      </c>
      <c r="K173" s="6">
        <v>44794</v>
      </c>
      <c r="L173" s="4" t="s">
        <v>20</v>
      </c>
      <c r="M173" s="5" t="s">
        <v>174</v>
      </c>
      <c r="N173" s="4" t="str">
        <f>HYPERLINK("https://docs.wto.org/imrd/directdoc.asp?DDFDocuments/t/G/TBTN22/UGA1610.DOCX", "https://docs.wto.org/imrd/directdoc.asp?DDFDocuments/t/G/TBTN22/UGA1610.DOCX")</f>
        <v>https://docs.wto.org/imrd/directdoc.asp?DDFDocuments/t/G/TBTN22/UGA1610.DOCX</v>
      </c>
      <c r="O173" s="4"/>
    </row>
    <row r="174" spans="1:16" ht="120">
      <c r="A174" s="7" t="s">
        <v>729</v>
      </c>
      <c r="B174" s="5" t="str">
        <f>HYPERLINK("https://epingalert.org/en/Search?viewData= G/TBT/N/ESP/47"," G/TBT/N/ESP/47")</f>
        <v xml:space="preserve"> G/TBT/N/ESP/47</v>
      </c>
      <c r="C174" s="4" t="s">
        <v>283</v>
      </c>
      <c r="D174" s="6">
        <v>44729</v>
      </c>
      <c r="E174" s="5" t="s">
        <v>284</v>
      </c>
      <c r="F174" s="5" t="s">
        <v>285</v>
      </c>
      <c r="G174" s="4" t="s">
        <v>18</v>
      </c>
      <c r="H174" s="4" t="s">
        <v>18</v>
      </c>
      <c r="I174" s="4" t="s">
        <v>66</v>
      </c>
      <c r="J174" s="4" t="s">
        <v>18</v>
      </c>
      <c r="K174" s="6">
        <v>44789</v>
      </c>
      <c r="L174" s="4" t="s">
        <v>20</v>
      </c>
      <c r="M174" s="5" t="s">
        <v>286</v>
      </c>
      <c r="N174" s="4" t="str">
        <f>HYPERLINK("https://docs.wto.org/imrd/directdoc.asp?DDFDocuments/t/G/TBTN22/ESP47.DOCX", "https://docs.wto.org/imrd/directdoc.asp?DDFDocuments/t/G/TBTN22/ESP47.DOCX")</f>
        <v>https://docs.wto.org/imrd/directdoc.asp?DDFDocuments/t/G/TBTN22/ESP47.DOCX</v>
      </c>
      <c r="O174" s="4" t="str">
        <f>HYPERLINK("https://docs.wto.org/imrd/directdoc.asp?DDFDocuments/u/G/TBTN22/ESP47.DOCX", "https://docs.wto.org/imrd/directdoc.asp?DDFDocuments/u/G/TBTN22/ESP47.DOCX")</f>
        <v>https://docs.wto.org/imrd/directdoc.asp?DDFDocuments/u/G/TBTN22/ESP47.DOCX</v>
      </c>
      <c r="P174" t="str">
        <f>HYPERLINK("https://docs.wto.org/imrd/directdoc.asp?DDFDocuments/v/G/TBTN22/ESP47.DOCX", "https://docs.wto.org/imrd/directdoc.asp?DDFDocuments/v/G/TBTN22/ESP47.DOCX")</f>
        <v>https://docs.wto.org/imrd/directdoc.asp?DDFDocuments/v/G/TBTN22/ESP47.DOCX</v>
      </c>
    </row>
    <row r="175" spans="1:16" ht="90">
      <c r="A175" s="2" t="s">
        <v>760</v>
      </c>
      <c r="B175" s="5" t="str">
        <f>HYPERLINK("https://epingalert.org/en/Search?viewData= G/TBT/N/EU/897"," G/TBT/N/EU/897")</f>
        <v xml:space="preserve"> G/TBT/N/EU/897</v>
      </c>
      <c r="C175" s="4" t="s">
        <v>186</v>
      </c>
      <c r="D175" s="6">
        <v>44720</v>
      </c>
      <c r="E175" s="5" t="s">
        <v>468</v>
      </c>
      <c r="F175" s="5" t="s">
        <v>469</v>
      </c>
      <c r="G175" s="4" t="s">
        <v>18</v>
      </c>
      <c r="H175" s="4" t="s">
        <v>470</v>
      </c>
      <c r="I175" s="4" t="s">
        <v>49</v>
      </c>
      <c r="J175" s="4" t="s">
        <v>90</v>
      </c>
      <c r="K175" s="6">
        <v>44780</v>
      </c>
      <c r="L175" s="4" t="s">
        <v>20</v>
      </c>
      <c r="M175" s="5" t="s">
        <v>471</v>
      </c>
      <c r="N175" s="4" t="str">
        <f>HYPERLINK("https://docs.wto.org/imrd/directdoc.asp?DDFDocuments/t/G/TBTN22/EU897.DOCX", "https://docs.wto.org/imrd/directdoc.asp?DDFDocuments/t/G/TBTN22/EU897.DOCX")</f>
        <v>https://docs.wto.org/imrd/directdoc.asp?DDFDocuments/t/G/TBTN22/EU897.DOCX</v>
      </c>
      <c r="O175" s="4" t="str">
        <f>HYPERLINK("https://docs.wto.org/imrd/directdoc.asp?DDFDocuments/u/G/TBTN22/EU897.DOCX", "https://docs.wto.org/imrd/directdoc.asp?DDFDocuments/u/G/TBTN22/EU897.DOCX")</f>
        <v>https://docs.wto.org/imrd/directdoc.asp?DDFDocuments/u/G/TBTN22/EU897.DOCX</v>
      </c>
      <c r="P175" t="str">
        <f>HYPERLINK("https://docs.wto.org/imrd/directdoc.asp?DDFDocuments/v/G/TBTN22/EU897.DOCX", "https://docs.wto.org/imrd/directdoc.asp?DDFDocuments/v/G/TBTN22/EU897.DOCX")</f>
        <v>https://docs.wto.org/imrd/directdoc.asp?DDFDocuments/v/G/TBTN22/EU897.DOCX</v>
      </c>
    </row>
    <row r="176" spans="1:16" ht="60">
      <c r="A176" s="2" t="s">
        <v>775</v>
      </c>
      <c r="B176" s="5" t="str">
        <f>HYPERLINK("https://epingalert.org/en/Search?viewData= G/TBT/N/VNM/231"," G/TBT/N/VNM/231")</f>
        <v xml:space="preserve"> G/TBT/N/VNM/231</v>
      </c>
      <c r="C176" s="4" t="s">
        <v>528</v>
      </c>
      <c r="D176" s="6">
        <v>44715</v>
      </c>
      <c r="E176" s="5" t="s">
        <v>538</v>
      </c>
      <c r="F176" s="5" t="s">
        <v>539</v>
      </c>
      <c r="G176" s="4" t="s">
        <v>531</v>
      </c>
      <c r="H176" s="4" t="s">
        <v>532</v>
      </c>
      <c r="I176" s="4" t="s">
        <v>235</v>
      </c>
      <c r="J176" s="4" t="s">
        <v>18</v>
      </c>
      <c r="K176" s="6">
        <v>44775</v>
      </c>
      <c r="L176" s="4" t="s">
        <v>20</v>
      </c>
      <c r="M176" s="5" t="s">
        <v>540</v>
      </c>
      <c r="N176" s="4" t="str">
        <f>HYPERLINK("https://docs.wto.org/imrd/directdoc.asp?DDFDocuments/t/G/TBTN22/VNM231.DOCX", "https://docs.wto.org/imrd/directdoc.asp?DDFDocuments/t/G/TBTN22/VNM231.DOCX")</f>
        <v>https://docs.wto.org/imrd/directdoc.asp?DDFDocuments/t/G/TBTN22/VNM231.DOCX</v>
      </c>
      <c r="O176" s="4" t="str">
        <f>HYPERLINK("https://docs.wto.org/imrd/directdoc.asp?DDFDocuments/u/G/TBTN22/VNM231.DOCX", "https://docs.wto.org/imrd/directdoc.asp?DDFDocuments/u/G/TBTN22/VNM231.DOCX")</f>
        <v>https://docs.wto.org/imrd/directdoc.asp?DDFDocuments/u/G/TBTN22/VNM231.DOCX</v>
      </c>
      <c r="P176" t="str">
        <f>HYPERLINK("https://docs.wto.org/imrd/directdoc.asp?DDFDocuments/v/G/TBTN22/VNM231.DOCX", "https://docs.wto.org/imrd/directdoc.asp?DDFDocuments/v/G/TBTN22/VNM231.DOCX")</f>
        <v>https://docs.wto.org/imrd/directdoc.asp?DDFDocuments/v/G/TBTN22/VNM231.DOCX</v>
      </c>
    </row>
    <row r="177" spans="1:16" ht="60">
      <c r="A177" s="2" t="s">
        <v>773</v>
      </c>
      <c r="B177" s="5" t="str">
        <f>HYPERLINK("https://epingalert.org/en/Search?viewData= G/TBT/N/VNM/230"," G/TBT/N/VNM/230")</f>
        <v xml:space="preserve"> G/TBT/N/VNM/230</v>
      </c>
      <c r="C177" s="4" t="s">
        <v>528</v>
      </c>
      <c r="D177" s="6">
        <v>44715</v>
      </c>
      <c r="E177" s="5" t="s">
        <v>529</v>
      </c>
      <c r="F177" s="5" t="s">
        <v>530</v>
      </c>
      <c r="G177" s="4" t="s">
        <v>531</v>
      </c>
      <c r="H177" s="4" t="s">
        <v>532</v>
      </c>
      <c r="I177" s="4" t="s">
        <v>235</v>
      </c>
      <c r="J177" s="4" t="s">
        <v>18</v>
      </c>
      <c r="K177" s="6">
        <v>44775</v>
      </c>
      <c r="L177" s="4" t="s">
        <v>20</v>
      </c>
      <c r="M177" s="5" t="s">
        <v>533</v>
      </c>
      <c r="N177" s="4" t="str">
        <f>HYPERLINK("https://docs.wto.org/imrd/directdoc.asp?DDFDocuments/t/G/TBTN22/VNM230.DOCX", "https://docs.wto.org/imrd/directdoc.asp?DDFDocuments/t/G/TBTN22/VNM230.DOCX")</f>
        <v>https://docs.wto.org/imrd/directdoc.asp?DDFDocuments/t/G/TBTN22/VNM230.DOCX</v>
      </c>
      <c r="O177" s="4" t="str">
        <f>HYPERLINK("https://docs.wto.org/imrd/directdoc.asp?DDFDocuments/u/G/TBTN22/VNM230.DOCX", "https://docs.wto.org/imrd/directdoc.asp?DDFDocuments/u/G/TBTN22/VNM230.DOCX")</f>
        <v>https://docs.wto.org/imrd/directdoc.asp?DDFDocuments/u/G/TBTN22/VNM230.DOCX</v>
      </c>
      <c r="P177" t="str">
        <f>HYPERLINK("https://docs.wto.org/imrd/directdoc.asp?DDFDocuments/v/G/TBTN22/VNM230.DOCX", "https://docs.wto.org/imrd/directdoc.asp?DDFDocuments/v/G/TBTN22/VNM230.DOCX")</f>
        <v>https://docs.wto.org/imrd/directdoc.asp?DDFDocuments/v/G/TBTN22/VNM230.DOCX</v>
      </c>
    </row>
    <row r="178" spans="1:16" ht="60">
      <c r="A178" s="2" t="s">
        <v>892</v>
      </c>
      <c r="B178" s="5" t="str">
        <f>HYPERLINK("https://epingalert.org/en/Search?viewData= G/TBT/N/VNM/227"," G/TBT/N/VNM/227")</f>
        <v xml:space="preserve"> G/TBT/N/VNM/227</v>
      </c>
      <c r="C178" s="4" t="s">
        <v>528</v>
      </c>
      <c r="D178" s="6">
        <v>44714</v>
      </c>
      <c r="E178" s="5" t="s">
        <v>592</v>
      </c>
      <c r="F178" s="5" t="s">
        <v>593</v>
      </c>
      <c r="G178" s="4" t="s">
        <v>558</v>
      </c>
      <c r="H178" s="4" t="s">
        <v>532</v>
      </c>
      <c r="I178" s="4" t="s">
        <v>235</v>
      </c>
      <c r="J178" s="4" t="s">
        <v>18</v>
      </c>
      <c r="K178" s="6">
        <v>44774</v>
      </c>
      <c r="L178" s="4" t="s">
        <v>20</v>
      </c>
      <c r="M178" s="5" t="s">
        <v>594</v>
      </c>
      <c r="N178" s="4" t="str">
        <f>HYPERLINK("https://docs.wto.org/imrd/directdoc.asp?DDFDocuments/t/G/TBTN22/VNM227.DOCX", "https://docs.wto.org/imrd/directdoc.asp?DDFDocuments/t/G/TBTN22/VNM227.DOCX")</f>
        <v>https://docs.wto.org/imrd/directdoc.asp?DDFDocuments/t/G/TBTN22/VNM227.DOCX</v>
      </c>
      <c r="O178" s="4" t="str">
        <f>HYPERLINK("https://docs.wto.org/imrd/directdoc.asp?DDFDocuments/u/G/TBTN22/VNM227.DOCX", "https://docs.wto.org/imrd/directdoc.asp?DDFDocuments/u/G/TBTN22/VNM227.DOCX")</f>
        <v>https://docs.wto.org/imrd/directdoc.asp?DDFDocuments/u/G/TBTN22/VNM227.DOCX</v>
      </c>
      <c r="P178" t="str">
        <f>HYPERLINK("https://docs.wto.org/imrd/directdoc.asp?DDFDocuments/v/G/TBTN22/VNM227.DOCX", "https://docs.wto.org/imrd/directdoc.asp?DDFDocuments/v/G/TBTN22/VNM227.DOCX")</f>
        <v>https://docs.wto.org/imrd/directdoc.asp?DDFDocuments/v/G/TBTN22/VNM227.DOCX</v>
      </c>
    </row>
    <row r="179" spans="1:16" ht="60">
      <c r="A179" s="2" t="s">
        <v>895</v>
      </c>
      <c r="B179" s="5" t="str">
        <f>HYPERLINK("https://epingalert.org/en/Search?viewData= G/TBT/N/VNM/225"," G/TBT/N/VNM/225")</f>
        <v xml:space="preserve"> G/TBT/N/VNM/225</v>
      </c>
      <c r="C179" s="4" t="s">
        <v>528</v>
      </c>
      <c r="D179" s="6">
        <v>44714</v>
      </c>
      <c r="E179" s="5" t="s">
        <v>606</v>
      </c>
      <c r="F179" s="5" t="s">
        <v>607</v>
      </c>
      <c r="G179" s="4" t="s">
        <v>558</v>
      </c>
      <c r="H179" s="4" t="s">
        <v>532</v>
      </c>
      <c r="I179" s="4" t="s">
        <v>235</v>
      </c>
      <c r="J179" s="4" t="s">
        <v>18</v>
      </c>
      <c r="K179" s="6">
        <v>44774</v>
      </c>
      <c r="L179" s="4" t="s">
        <v>20</v>
      </c>
      <c r="M179" s="5" t="s">
        <v>608</v>
      </c>
      <c r="N179" s="4" t="str">
        <f>HYPERLINK("https://docs.wto.org/imrd/directdoc.asp?DDFDocuments/t/G/TBTN22/VNM225.DOCX", "https://docs.wto.org/imrd/directdoc.asp?DDFDocuments/t/G/TBTN22/VNM225.DOCX")</f>
        <v>https://docs.wto.org/imrd/directdoc.asp?DDFDocuments/t/G/TBTN22/VNM225.DOCX</v>
      </c>
      <c r="O179" s="4" t="str">
        <f>HYPERLINK("https://docs.wto.org/imrd/directdoc.asp?DDFDocuments/u/G/TBTN22/VNM225.DOCX", "https://docs.wto.org/imrd/directdoc.asp?DDFDocuments/u/G/TBTN22/VNM225.DOCX")</f>
        <v>https://docs.wto.org/imrd/directdoc.asp?DDFDocuments/u/G/TBTN22/VNM225.DOCX</v>
      </c>
      <c r="P179" t="str">
        <f>HYPERLINK("https://docs.wto.org/imrd/directdoc.asp?DDFDocuments/v/G/TBTN22/VNM225.DOCX", "https://docs.wto.org/imrd/directdoc.asp?DDFDocuments/v/G/TBTN22/VNM225.DOCX")</f>
        <v>https://docs.wto.org/imrd/directdoc.asp?DDFDocuments/v/G/TBTN22/VNM225.DOCX</v>
      </c>
    </row>
    <row r="180" spans="1:16" ht="60">
      <c r="A180" s="2" t="s">
        <v>885</v>
      </c>
      <c r="B180" s="5" t="str">
        <f>HYPERLINK("https://epingalert.org/en/Search?viewData= G/TBT/N/VNM/228"," G/TBT/N/VNM/228")</f>
        <v xml:space="preserve"> G/TBT/N/VNM/228</v>
      </c>
      <c r="C180" s="4" t="s">
        <v>528</v>
      </c>
      <c r="D180" s="6">
        <v>44714</v>
      </c>
      <c r="E180" s="5" t="s">
        <v>560</v>
      </c>
      <c r="F180" s="5" t="s">
        <v>561</v>
      </c>
      <c r="G180" s="4" t="s">
        <v>558</v>
      </c>
      <c r="H180" s="4" t="s">
        <v>532</v>
      </c>
      <c r="I180" s="4" t="s">
        <v>235</v>
      </c>
      <c r="J180" s="4" t="s">
        <v>18</v>
      </c>
      <c r="K180" s="6">
        <v>44774</v>
      </c>
      <c r="L180" s="4" t="s">
        <v>20</v>
      </c>
      <c r="M180" s="5" t="s">
        <v>562</v>
      </c>
      <c r="N180" s="4" t="str">
        <f>HYPERLINK("https://docs.wto.org/imrd/directdoc.asp?DDFDocuments/t/G/TBTN22/VNM228.DOCX", "https://docs.wto.org/imrd/directdoc.asp?DDFDocuments/t/G/TBTN22/VNM228.DOCX")</f>
        <v>https://docs.wto.org/imrd/directdoc.asp?DDFDocuments/t/G/TBTN22/VNM228.DOCX</v>
      </c>
      <c r="O180" s="4" t="str">
        <f>HYPERLINK("https://docs.wto.org/imrd/directdoc.asp?DDFDocuments/u/G/TBTN22/VNM228.DOCX", "https://docs.wto.org/imrd/directdoc.asp?DDFDocuments/u/G/TBTN22/VNM228.DOCX")</f>
        <v>https://docs.wto.org/imrd/directdoc.asp?DDFDocuments/u/G/TBTN22/VNM228.DOCX</v>
      </c>
      <c r="P180" t="str">
        <f>HYPERLINK("https://docs.wto.org/imrd/directdoc.asp?DDFDocuments/v/G/TBTN22/VNM228.DOCX", "https://docs.wto.org/imrd/directdoc.asp?DDFDocuments/v/G/TBTN22/VNM228.DOCX")</f>
        <v>https://docs.wto.org/imrd/directdoc.asp?DDFDocuments/v/G/TBTN22/VNM228.DOCX</v>
      </c>
    </row>
    <row r="181" spans="1:16" ht="60">
      <c r="A181" s="2" t="s">
        <v>888</v>
      </c>
      <c r="B181" s="5" t="str">
        <f>HYPERLINK("https://epingalert.org/en/Search?viewData= G/TBT/N/VNM/229"," G/TBT/N/VNM/229")</f>
        <v xml:space="preserve"> G/TBT/N/VNM/229</v>
      </c>
      <c r="C181" s="4" t="s">
        <v>528</v>
      </c>
      <c r="D181" s="6">
        <v>44714</v>
      </c>
      <c r="E181" s="5" t="s">
        <v>575</v>
      </c>
      <c r="F181" s="5" t="s">
        <v>576</v>
      </c>
      <c r="G181" s="4" t="s">
        <v>558</v>
      </c>
      <c r="H181" s="4" t="s">
        <v>532</v>
      </c>
      <c r="I181" s="4" t="s">
        <v>235</v>
      </c>
      <c r="J181" s="4" t="s">
        <v>18</v>
      </c>
      <c r="K181" s="6">
        <v>44774</v>
      </c>
      <c r="L181" s="4" t="s">
        <v>20</v>
      </c>
      <c r="M181" s="5" t="s">
        <v>577</v>
      </c>
      <c r="N181" s="4" t="str">
        <f>HYPERLINK("https://docs.wto.org/imrd/directdoc.asp?DDFDocuments/t/G/TBTN22/VNM229.DOCX", "https://docs.wto.org/imrd/directdoc.asp?DDFDocuments/t/G/TBTN22/VNM229.DOCX")</f>
        <v>https://docs.wto.org/imrd/directdoc.asp?DDFDocuments/t/G/TBTN22/VNM229.DOCX</v>
      </c>
      <c r="O181" s="4" t="str">
        <f>HYPERLINK("https://docs.wto.org/imrd/directdoc.asp?DDFDocuments/u/G/TBTN22/VNM229.DOCX", "https://docs.wto.org/imrd/directdoc.asp?DDFDocuments/u/G/TBTN22/VNM229.DOCX")</f>
        <v>https://docs.wto.org/imrd/directdoc.asp?DDFDocuments/u/G/TBTN22/VNM229.DOCX</v>
      </c>
      <c r="P181" t="str">
        <f>HYPERLINK("https://docs.wto.org/imrd/directdoc.asp?DDFDocuments/v/G/TBTN22/VNM229.DOCX", "https://docs.wto.org/imrd/directdoc.asp?DDFDocuments/v/G/TBTN22/VNM229.DOCX")</f>
        <v>https://docs.wto.org/imrd/directdoc.asp?DDFDocuments/v/G/TBTN22/VNM229.DOCX</v>
      </c>
    </row>
    <row r="182" spans="1:16" ht="75">
      <c r="A182" s="2" t="s">
        <v>894</v>
      </c>
      <c r="B182" s="5" t="str">
        <f>HYPERLINK("https://epingalert.org/en/Search?viewData= G/TBT/N/VNM/224"," G/TBT/N/VNM/224")</f>
        <v xml:space="preserve"> G/TBT/N/VNM/224</v>
      </c>
      <c r="C182" s="4" t="s">
        <v>528</v>
      </c>
      <c r="D182" s="6">
        <v>44714</v>
      </c>
      <c r="E182" s="5" t="s">
        <v>603</v>
      </c>
      <c r="F182" s="5" t="s">
        <v>604</v>
      </c>
      <c r="G182" s="4" t="s">
        <v>558</v>
      </c>
      <c r="H182" s="4" t="s">
        <v>532</v>
      </c>
      <c r="I182" s="4" t="s">
        <v>235</v>
      </c>
      <c r="J182" s="4" t="s">
        <v>18</v>
      </c>
      <c r="K182" s="6">
        <v>44774</v>
      </c>
      <c r="L182" s="4" t="s">
        <v>20</v>
      </c>
      <c r="M182" s="5" t="s">
        <v>605</v>
      </c>
      <c r="N182" s="4" t="str">
        <f>HYPERLINK("https://docs.wto.org/imrd/directdoc.asp?DDFDocuments/t/G/TBTN22/VNM224.DOCX", "https://docs.wto.org/imrd/directdoc.asp?DDFDocuments/t/G/TBTN22/VNM224.DOCX")</f>
        <v>https://docs.wto.org/imrd/directdoc.asp?DDFDocuments/t/G/TBTN22/VNM224.DOCX</v>
      </c>
      <c r="O182" s="4" t="str">
        <f>HYPERLINK("https://docs.wto.org/imrd/directdoc.asp?DDFDocuments/u/G/TBTN22/VNM224.DOCX", "https://docs.wto.org/imrd/directdoc.asp?DDFDocuments/u/G/TBTN22/VNM224.DOCX")</f>
        <v>https://docs.wto.org/imrd/directdoc.asp?DDFDocuments/u/G/TBTN22/VNM224.DOCX</v>
      </c>
      <c r="P182" t="str">
        <f>HYPERLINK("https://docs.wto.org/imrd/directdoc.asp?DDFDocuments/v/G/TBTN22/VNM224.DOCX", "https://docs.wto.org/imrd/directdoc.asp?DDFDocuments/v/G/TBTN22/VNM224.DOCX")</f>
        <v>https://docs.wto.org/imrd/directdoc.asp?DDFDocuments/v/G/TBTN22/VNM224.DOCX</v>
      </c>
    </row>
    <row r="183" spans="1:16" ht="60">
      <c r="A183" s="2" t="s">
        <v>889</v>
      </c>
      <c r="B183" s="5" t="str">
        <f>HYPERLINK("https://epingalert.org/en/Search?viewData= G/TBT/N/VNM/226"," G/TBT/N/VNM/226")</f>
        <v xml:space="preserve"> G/TBT/N/VNM/226</v>
      </c>
      <c r="C183" s="4" t="s">
        <v>528</v>
      </c>
      <c r="D183" s="6">
        <v>44714</v>
      </c>
      <c r="E183" s="5" t="s">
        <v>579</v>
      </c>
      <c r="F183" s="5" t="s">
        <v>580</v>
      </c>
      <c r="G183" s="4" t="s">
        <v>558</v>
      </c>
      <c r="H183" s="4" t="s">
        <v>532</v>
      </c>
      <c r="I183" s="4" t="s">
        <v>235</v>
      </c>
      <c r="J183" s="4" t="s">
        <v>18</v>
      </c>
      <c r="K183" s="6">
        <v>44774</v>
      </c>
      <c r="L183" s="4" t="s">
        <v>20</v>
      </c>
      <c r="M183" s="5" t="s">
        <v>581</v>
      </c>
      <c r="N183" s="4" t="str">
        <f>HYPERLINK("https://docs.wto.org/imrd/directdoc.asp?DDFDocuments/t/G/TBTN22/VNM226.DOCX", "https://docs.wto.org/imrd/directdoc.asp?DDFDocuments/t/G/TBTN22/VNM226.DOCX")</f>
        <v>https://docs.wto.org/imrd/directdoc.asp?DDFDocuments/t/G/TBTN22/VNM226.DOCX</v>
      </c>
      <c r="O183" s="4" t="str">
        <f>HYPERLINK("https://docs.wto.org/imrd/directdoc.asp?DDFDocuments/u/G/TBTN22/VNM226.DOCX", "https://docs.wto.org/imrd/directdoc.asp?DDFDocuments/u/G/TBTN22/VNM226.DOCX")</f>
        <v>https://docs.wto.org/imrd/directdoc.asp?DDFDocuments/u/G/TBTN22/VNM226.DOCX</v>
      </c>
      <c r="P183" t="str">
        <f>HYPERLINK("https://docs.wto.org/imrd/directdoc.asp?DDFDocuments/v/G/TBTN22/VNM226.DOCX", "https://docs.wto.org/imrd/directdoc.asp?DDFDocuments/v/G/TBTN22/VNM226.DOCX")</f>
        <v>https://docs.wto.org/imrd/directdoc.asp?DDFDocuments/v/G/TBTN22/VNM226.DOCX</v>
      </c>
    </row>
    <row r="184" spans="1:16" ht="75">
      <c r="A184" s="2" t="s">
        <v>884</v>
      </c>
      <c r="B184" s="5" t="str">
        <f>HYPERLINK("https://epingalert.org/en/Search?viewData= G/TBT/N/VNM/223"," G/TBT/N/VNM/223")</f>
        <v xml:space="preserve"> G/TBT/N/VNM/223</v>
      </c>
      <c r="C184" s="4" t="s">
        <v>528</v>
      </c>
      <c r="D184" s="6">
        <v>44714</v>
      </c>
      <c r="E184" s="5" t="s">
        <v>556</v>
      </c>
      <c r="F184" s="5" t="s">
        <v>557</v>
      </c>
      <c r="G184" s="4" t="s">
        <v>558</v>
      </c>
      <c r="H184" s="4" t="s">
        <v>532</v>
      </c>
      <c r="I184" s="4" t="s">
        <v>397</v>
      </c>
      <c r="J184" s="4" t="s">
        <v>18</v>
      </c>
      <c r="K184" s="6">
        <v>44774</v>
      </c>
      <c r="L184" s="4" t="s">
        <v>20</v>
      </c>
      <c r="M184" s="5" t="s">
        <v>559</v>
      </c>
      <c r="N184" s="4" t="str">
        <f>HYPERLINK("https://docs.wto.org/imrd/directdoc.asp?DDFDocuments/t/G/TBTN22/VNM223.DOCX", "https://docs.wto.org/imrd/directdoc.asp?DDFDocuments/t/G/TBTN22/VNM223.DOCX")</f>
        <v>https://docs.wto.org/imrd/directdoc.asp?DDFDocuments/t/G/TBTN22/VNM223.DOCX</v>
      </c>
      <c r="O184" s="4" t="str">
        <f>HYPERLINK("https://docs.wto.org/imrd/directdoc.asp?DDFDocuments/u/G/TBTN22/VNM223.DOCX", "https://docs.wto.org/imrd/directdoc.asp?DDFDocuments/u/G/TBTN22/VNM223.DOCX")</f>
        <v>https://docs.wto.org/imrd/directdoc.asp?DDFDocuments/u/G/TBTN22/VNM223.DOCX</v>
      </c>
      <c r="P184" t="str">
        <f>HYPERLINK("https://docs.wto.org/imrd/directdoc.asp?DDFDocuments/v/G/TBTN22/VNM223.DOCX", "https://docs.wto.org/imrd/directdoc.asp?DDFDocuments/v/G/TBTN22/VNM223.DOCX")</f>
        <v>https://docs.wto.org/imrd/directdoc.asp?DDFDocuments/v/G/TBTN22/VNM223.DOCX</v>
      </c>
    </row>
    <row r="185" spans="1:16" ht="120">
      <c r="A185" s="7" t="s">
        <v>700</v>
      </c>
      <c r="B185" s="5" t="str">
        <f>HYPERLINK("https://epingalert.org/en/Search?viewData= G/TBT/N/GBR/49"," G/TBT/N/GBR/49")</f>
        <v xml:space="preserve"> G/TBT/N/GBR/49</v>
      </c>
      <c r="C185" s="4" t="s">
        <v>134</v>
      </c>
      <c r="D185" s="6">
        <v>44735</v>
      </c>
      <c r="E185" s="5" t="s">
        <v>135</v>
      </c>
      <c r="F185" s="5" t="s">
        <v>136</v>
      </c>
      <c r="G185" s="4" t="s">
        <v>18</v>
      </c>
      <c r="H185" s="4" t="s">
        <v>18</v>
      </c>
      <c r="I185" s="4" t="s">
        <v>137</v>
      </c>
      <c r="J185" s="4" t="s">
        <v>138</v>
      </c>
      <c r="K185" s="6">
        <v>44795</v>
      </c>
      <c r="L185" s="4" t="s">
        <v>20</v>
      </c>
      <c r="M185" s="5" t="s">
        <v>139</v>
      </c>
      <c r="N185" s="4" t="str">
        <f>HYPERLINK("https://docs.wto.org/imrd/directdoc.asp?DDFDocuments/t/G/TBTN22/GBR49.DOCX", "https://docs.wto.org/imrd/directdoc.asp?DDFDocuments/t/G/TBTN22/GBR49.DOCX")</f>
        <v>https://docs.wto.org/imrd/directdoc.asp?DDFDocuments/t/G/TBTN22/GBR49.DOCX</v>
      </c>
      <c r="O185" s="4"/>
    </row>
    <row r="186" spans="1:16" ht="60">
      <c r="A186" s="2" t="s">
        <v>769</v>
      </c>
      <c r="B186" s="5" t="str">
        <f>HYPERLINK("https://epingalert.org/en/Search?viewData= G/TBT/N/AUS/142"," G/TBT/N/AUS/142")</f>
        <v xml:space="preserve"> G/TBT/N/AUS/142</v>
      </c>
      <c r="C186" s="4" t="s">
        <v>510</v>
      </c>
      <c r="D186" s="6">
        <v>44715</v>
      </c>
      <c r="E186" s="5" t="s">
        <v>511</v>
      </c>
      <c r="F186" s="5" t="s">
        <v>512</v>
      </c>
      <c r="G186" s="4" t="s">
        <v>18</v>
      </c>
      <c r="H186" s="4" t="s">
        <v>513</v>
      </c>
      <c r="I186" s="4" t="s">
        <v>360</v>
      </c>
      <c r="J186" s="4" t="s">
        <v>205</v>
      </c>
      <c r="K186" s="6">
        <v>44775</v>
      </c>
      <c r="L186" s="4" t="s">
        <v>20</v>
      </c>
      <c r="M186" s="5" t="s">
        <v>514</v>
      </c>
      <c r="N186" s="4" t="str">
        <f>HYPERLINK("https://docs.wto.org/imrd/directdoc.asp?DDFDocuments/t/G/TBTN22/AUS142.DOCX", "https://docs.wto.org/imrd/directdoc.asp?DDFDocuments/t/G/TBTN22/AUS142.DOCX")</f>
        <v>https://docs.wto.org/imrd/directdoc.asp?DDFDocuments/t/G/TBTN22/AUS142.DOCX</v>
      </c>
      <c r="O186" s="4" t="str">
        <f>HYPERLINK("https://docs.wto.org/imrd/directdoc.asp?DDFDocuments/u/G/TBTN22/AUS142.DOCX", "https://docs.wto.org/imrd/directdoc.asp?DDFDocuments/u/G/TBTN22/AUS142.DOCX")</f>
        <v>https://docs.wto.org/imrd/directdoc.asp?DDFDocuments/u/G/TBTN22/AUS142.DOCX</v>
      </c>
      <c r="P186" t="str">
        <f>HYPERLINK("https://docs.wto.org/imrd/directdoc.asp?DDFDocuments/v/G/TBTN22/AUS142.DOCX", "https://docs.wto.org/imrd/directdoc.asp?DDFDocuments/v/G/TBTN22/AUS142.DOCX")</f>
        <v>https://docs.wto.org/imrd/directdoc.asp?DDFDocuments/v/G/TBTN22/AUS142.DOCX</v>
      </c>
    </row>
    <row r="187" spans="1:16" ht="75">
      <c r="A187" s="11" t="s">
        <v>913</v>
      </c>
      <c r="B187" s="11" t="str">
        <f>HYPERLINK("https://epingalert.org/en/Search?viewData= G/TBT/N/CAN/677"," G/TBT/N/CAN/677")</f>
        <v xml:space="preserve"> G/TBT/N/CAN/677</v>
      </c>
      <c r="C187" s="9" t="s">
        <v>298</v>
      </c>
      <c r="D187" s="10">
        <v>44741</v>
      </c>
      <c r="E187" s="11" t="s">
        <v>794</v>
      </c>
      <c r="F187" s="11" t="s">
        <v>795</v>
      </c>
      <c r="G187" s="9" t="s">
        <v>796</v>
      </c>
      <c r="H187" s="9" t="s">
        <v>220</v>
      </c>
      <c r="I187" s="9" t="s">
        <v>18</v>
      </c>
      <c r="J187" s="10">
        <v>44806</v>
      </c>
      <c r="K187" s="9" t="s">
        <v>20</v>
      </c>
      <c r="L187" s="9"/>
      <c r="M187" s="9" t="str">
        <f>HYPERLINK("https://docs.wto.org/imrd/directdoc.asp?DDFDocuments/t/G/TBTN22/CAN677.DOCX", "https://docs.wto.org/imrd/directdoc.asp?DDFDocuments/t/G/TBTN22/CAN677.DOCX")</f>
        <v>https://docs.wto.org/imrd/directdoc.asp?DDFDocuments/t/G/TBTN22/CAN677.DOCX</v>
      </c>
    </row>
    <row r="188" spans="1:16" ht="255">
      <c r="A188" s="7" t="s">
        <v>685</v>
      </c>
      <c r="B188" s="5" t="str">
        <f>HYPERLINK("https://epingalert.org/en/Search?viewData= G/TBT/N/USA/1880"," G/TBT/N/USA/1880")</f>
        <v xml:space="preserve"> G/TBT/N/USA/1880</v>
      </c>
      <c r="C188" s="4" t="s">
        <v>62</v>
      </c>
      <c r="D188" s="6">
        <v>44736</v>
      </c>
      <c r="E188" s="5" t="s">
        <v>63</v>
      </c>
      <c r="F188" s="5" t="s">
        <v>64</v>
      </c>
      <c r="G188" s="4" t="s">
        <v>18</v>
      </c>
      <c r="H188" s="4" t="s">
        <v>65</v>
      </c>
      <c r="I188" s="4" t="s">
        <v>66</v>
      </c>
      <c r="J188" s="4" t="s">
        <v>18</v>
      </c>
      <c r="K188" s="6">
        <v>44795</v>
      </c>
      <c r="L188" s="4" t="s">
        <v>20</v>
      </c>
      <c r="M188" s="5" t="s">
        <v>67</v>
      </c>
      <c r="N188" s="4" t="str">
        <f>HYPERLINK("https://docs.wto.org/imrd/directdoc.asp?DDFDocuments/t/G/TBTN22/USA1880.DOCX", "https://docs.wto.org/imrd/directdoc.asp?DDFDocuments/t/G/TBTN22/USA1880.DOCX")</f>
        <v>https://docs.wto.org/imrd/directdoc.asp?DDFDocuments/t/G/TBTN22/USA1880.DOCX</v>
      </c>
      <c r="O188" s="4"/>
    </row>
    <row r="189" spans="1:16" ht="135">
      <c r="A189" s="7" t="s">
        <v>691</v>
      </c>
      <c r="B189" s="5" t="str">
        <f>HYPERLINK("https://epingalert.org/en/Search?viewData= G/TBT/N/UGA/1621"," G/TBT/N/UGA/1621")</f>
        <v xml:space="preserve"> G/TBT/N/UGA/1621</v>
      </c>
      <c r="C189" s="4" t="s">
        <v>22</v>
      </c>
      <c r="D189" s="6">
        <v>44736</v>
      </c>
      <c r="E189" s="5" t="s">
        <v>92</v>
      </c>
      <c r="F189" s="5" t="s">
        <v>93</v>
      </c>
      <c r="G189" s="4" t="s">
        <v>18</v>
      </c>
      <c r="H189" s="4" t="s">
        <v>94</v>
      </c>
      <c r="I189" s="4" t="s">
        <v>95</v>
      </c>
      <c r="J189" s="4" t="s">
        <v>18</v>
      </c>
      <c r="K189" s="6">
        <v>44796</v>
      </c>
      <c r="L189" s="4" t="s">
        <v>20</v>
      </c>
      <c r="M189" s="4"/>
      <c r="N189" s="4" t="str">
        <f>HYPERLINK("https://docs.wto.org/imrd/directdoc.asp?DDFDocuments/t/G/TBTN22/UGA1621.DOCX", "https://docs.wto.org/imrd/directdoc.asp?DDFDocuments/t/G/TBTN22/UGA1621.DOCX")</f>
        <v>https://docs.wto.org/imrd/directdoc.asp?DDFDocuments/t/G/TBTN22/UGA1621.DOCX</v>
      </c>
      <c r="O189" s="4"/>
    </row>
    <row r="190" spans="1:16" ht="240">
      <c r="A190" s="7" t="s">
        <v>696</v>
      </c>
      <c r="B190" s="5" t="str">
        <f>HYPERLINK("https://epingalert.org/en/Search?viewData= G/TBT/N/ISR/1263"," G/TBT/N/ISR/1263")</f>
        <v xml:space="preserve"> G/TBT/N/ISR/1263</v>
      </c>
      <c r="C190" s="4" t="s">
        <v>15</v>
      </c>
      <c r="D190" s="6">
        <v>44736</v>
      </c>
      <c r="E190" s="5" t="s">
        <v>114</v>
      </c>
      <c r="F190" s="5" t="s">
        <v>115</v>
      </c>
      <c r="G190" s="4" t="s">
        <v>18</v>
      </c>
      <c r="H190" s="4" t="s">
        <v>18</v>
      </c>
      <c r="I190" s="4" t="s">
        <v>116</v>
      </c>
      <c r="J190" s="4" t="s">
        <v>18</v>
      </c>
      <c r="K190" s="6">
        <v>44796</v>
      </c>
      <c r="L190" s="4" t="s">
        <v>20</v>
      </c>
      <c r="M190" s="5" t="s">
        <v>117</v>
      </c>
      <c r="N190" s="4" t="str">
        <f>HYPERLINK("https://docs.wto.org/imrd/directdoc.asp?DDFDocuments/t/G/TBTN22/ISR1263.DOCX", "https://docs.wto.org/imrd/directdoc.asp?DDFDocuments/t/G/TBTN22/ISR1263.DOCX")</f>
        <v>https://docs.wto.org/imrd/directdoc.asp?DDFDocuments/t/G/TBTN22/ISR1263.DOCX</v>
      </c>
      <c r="O190" s="4"/>
    </row>
    <row r="191" spans="1:16" ht="240">
      <c r="A191" s="7" t="s">
        <v>725</v>
      </c>
      <c r="B191" s="5" t="str">
        <f>HYPERLINK("https://epingalert.org/en/Search?viewData= G/TBT/N/ISR/1255"," G/TBT/N/ISR/1255")</f>
        <v xml:space="preserve"> G/TBT/N/ISR/1255</v>
      </c>
      <c r="C191" s="4" t="s">
        <v>15</v>
      </c>
      <c r="D191" s="6">
        <v>44732</v>
      </c>
      <c r="E191" s="5" t="s">
        <v>265</v>
      </c>
      <c r="F191" s="5" t="s">
        <v>266</v>
      </c>
      <c r="G191" s="4" t="s">
        <v>267</v>
      </c>
      <c r="H191" s="4" t="s">
        <v>268</v>
      </c>
      <c r="I191" s="4" t="s">
        <v>269</v>
      </c>
      <c r="J191" s="4" t="s">
        <v>33</v>
      </c>
      <c r="K191" s="6">
        <v>44792</v>
      </c>
      <c r="L191" s="4" t="s">
        <v>20</v>
      </c>
      <c r="M191" s="5" t="s">
        <v>270</v>
      </c>
      <c r="N191" s="4" t="str">
        <f>HYPERLINK("https://docs.wto.org/imrd/directdoc.asp?DDFDocuments/t/G/TBTN22/ISR1255.DOCX", "https://docs.wto.org/imrd/directdoc.asp?DDFDocuments/t/G/TBTN22/ISR1255.DOCX")</f>
        <v>https://docs.wto.org/imrd/directdoc.asp?DDFDocuments/t/G/TBTN22/ISR1255.DOCX</v>
      </c>
      <c r="O191" s="4" t="str">
        <f>HYPERLINK("https://docs.wto.org/imrd/directdoc.asp?DDFDocuments/u/G/TBTN22/ISR1255.DOCX", "https://docs.wto.org/imrd/directdoc.asp?DDFDocuments/u/G/TBTN22/ISR1255.DOCX")</f>
        <v>https://docs.wto.org/imrd/directdoc.asp?DDFDocuments/u/G/TBTN22/ISR1255.DOCX</v>
      </c>
    </row>
    <row r="192" spans="1:16" ht="120">
      <c r="A192" s="7" t="s">
        <v>748</v>
      </c>
      <c r="B192" s="5" t="str">
        <f>HYPERLINK("https://epingalert.org/en/Search?viewData= G/TBT/N/PRY/133"," G/TBT/N/PRY/133")</f>
        <v xml:space="preserve"> G/TBT/N/PRY/133</v>
      </c>
      <c r="C192" s="4" t="s">
        <v>394</v>
      </c>
      <c r="D192" s="6">
        <v>44722</v>
      </c>
      <c r="E192" s="5" t="s">
        <v>395</v>
      </c>
      <c r="F192" s="5" t="s">
        <v>396</v>
      </c>
      <c r="G192" s="4" t="s">
        <v>165</v>
      </c>
      <c r="H192" s="4" t="s">
        <v>18</v>
      </c>
      <c r="I192" s="4" t="s">
        <v>397</v>
      </c>
      <c r="J192" s="4" t="s">
        <v>33</v>
      </c>
      <c r="K192" s="6">
        <v>44782</v>
      </c>
      <c r="L192" s="4" t="s">
        <v>20</v>
      </c>
      <c r="M192" s="5" t="s">
        <v>398</v>
      </c>
      <c r="N192" s="4" t="str">
        <f>HYPERLINK("https://docs.wto.org/imrd/directdoc.asp?DDFDocuments/t/G/TBTN22/PRY133.DOCX", "https://docs.wto.org/imrd/directdoc.asp?DDFDocuments/t/G/TBTN22/PRY133.DOCX")</f>
        <v>https://docs.wto.org/imrd/directdoc.asp?DDFDocuments/t/G/TBTN22/PRY133.DOCX</v>
      </c>
      <c r="O192" s="4" t="str">
        <f>HYPERLINK("https://docs.wto.org/imrd/directdoc.asp?DDFDocuments/u/G/TBTN22/PRY133.DOCX", "https://docs.wto.org/imrd/directdoc.asp?DDFDocuments/u/G/TBTN22/PRY133.DOCX")</f>
        <v>https://docs.wto.org/imrd/directdoc.asp?DDFDocuments/u/G/TBTN22/PRY133.DOCX</v>
      </c>
      <c r="P192" t="str">
        <f>HYPERLINK("https://docs.wto.org/imrd/directdoc.asp?DDFDocuments/v/G/TBTN22/PRY133.DOCX", "https://docs.wto.org/imrd/directdoc.asp?DDFDocuments/v/G/TBTN22/PRY133.DOCX")</f>
        <v>https://docs.wto.org/imrd/directdoc.asp?DDFDocuments/v/G/TBTN22/PRY133.DOCX</v>
      </c>
    </row>
    <row r="193" spans="1:16" ht="30">
      <c r="A193" s="2" t="s">
        <v>891</v>
      </c>
      <c r="B193" s="5" t="str">
        <f>HYPERLINK("https://epingalert.org/en/Search?viewData= G/TBT/N/BRA/1401"," G/TBT/N/BRA/1401")</f>
        <v xml:space="preserve"> G/TBT/N/BRA/1401</v>
      </c>
      <c r="C193" s="4" t="s">
        <v>215</v>
      </c>
      <c r="D193" s="6">
        <v>44714</v>
      </c>
      <c r="E193" s="5" t="s">
        <v>586</v>
      </c>
      <c r="F193" s="5" t="s">
        <v>587</v>
      </c>
      <c r="G193" s="4" t="s">
        <v>588</v>
      </c>
      <c r="H193" s="4" t="s">
        <v>589</v>
      </c>
      <c r="I193" s="4" t="s">
        <v>590</v>
      </c>
      <c r="J193" s="4" t="s">
        <v>18</v>
      </c>
      <c r="K193" s="6" t="s">
        <v>18</v>
      </c>
      <c r="L193" s="4" t="s">
        <v>20</v>
      </c>
      <c r="M193" s="5" t="s">
        <v>591</v>
      </c>
      <c r="N193" s="4" t="str">
        <f>HYPERLINK("https://docs.wto.org/imrd/directdoc.asp?DDFDocuments/t/G/TBTN22/BRA1401.DOCX", "https://docs.wto.org/imrd/directdoc.asp?DDFDocuments/t/G/TBTN22/BRA1401.DOCX")</f>
        <v>https://docs.wto.org/imrd/directdoc.asp?DDFDocuments/t/G/TBTN22/BRA1401.DOCX</v>
      </c>
      <c r="O193" s="4" t="str">
        <f>HYPERLINK("https://docs.wto.org/imrd/directdoc.asp?DDFDocuments/u/G/TBTN22/BRA1401.DOCX", "https://docs.wto.org/imrd/directdoc.asp?DDFDocuments/u/G/TBTN22/BRA1401.DOCX")</f>
        <v>https://docs.wto.org/imrd/directdoc.asp?DDFDocuments/u/G/TBTN22/BRA1401.DOCX</v>
      </c>
      <c r="P193" t="str">
        <f>HYPERLINK("https://docs.wto.org/imrd/directdoc.asp?DDFDocuments/v/G/TBTN22/BRA1401.DOCX", "https://docs.wto.org/imrd/directdoc.asp?DDFDocuments/v/G/TBTN22/BRA1401.DOCX")</f>
        <v>https://docs.wto.org/imrd/directdoc.asp?DDFDocuments/v/G/TBTN22/BRA1401.DOCX</v>
      </c>
    </row>
    <row r="194" spans="1:16" ht="135">
      <c r="A194" s="7" t="s">
        <v>932</v>
      </c>
      <c r="B194" s="11" t="str">
        <f>HYPERLINK("https://epingalert.org/en/Search?viewData= G/TBT/N/CAN/676"," G/TBT/N/CAN/676")</f>
        <v xml:space="preserve"> G/TBT/N/CAN/676</v>
      </c>
      <c r="C194" s="9" t="s">
        <v>298</v>
      </c>
      <c r="D194" s="10">
        <v>44740</v>
      </c>
      <c r="E194" s="11" t="s">
        <v>865</v>
      </c>
      <c r="F194" s="11" t="s">
        <v>866</v>
      </c>
      <c r="G194" s="9" t="s">
        <v>18</v>
      </c>
      <c r="H194" s="9" t="s">
        <v>220</v>
      </c>
      <c r="I194" s="9" t="s">
        <v>18</v>
      </c>
      <c r="J194" s="10">
        <v>44798</v>
      </c>
      <c r="K194" s="9" t="s">
        <v>20</v>
      </c>
      <c r="L194" s="11" t="s">
        <v>867</v>
      </c>
      <c r="M194" s="9" t="str">
        <f>HYPERLINK("https://docs.wto.org/imrd/directdoc.asp?DDFDocuments/t/G/TBTN22/CAN676.DOCX", "https://docs.wto.org/imrd/directdoc.asp?DDFDocuments/t/G/TBTN22/CAN676.DOCX")</f>
        <v>https://docs.wto.org/imrd/directdoc.asp?DDFDocuments/t/G/TBTN22/CAN676.DOCX</v>
      </c>
    </row>
    <row r="195" spans="1:16" ht="180">
      <c r="A195" s="2" t="s">
        <v>890</v>
      </c>
      <c r="B195" s="5" t="str">
        <f>HYPERLINK("https://epingalert.org/en/Search?viewData= G/TBT/N/BRA/1399"," G/TBT/N/BRA/1399")</f>
        <v xml:space="preserve"> G/TBT/N/BRA/1399</v>
      </c>
      <c r="C195" s="4" t="s">
        <v>215</v>
      </c>
      <c r="D195" s="6">
        <v>44714</v>
      </c>
      <c r="E195" s="5" t="s">
        <v>582</v>
      </c>
      <c r="F195" s="5" t="s">
        <v>583</v>
      </c>
      <c r="G195" s="4" t="s">
        <v>584</v>
      </c>
      <c r="H195" s="4" t="s">
        <v>18</v>
      </c>
      <c r="I195" s="4" t="s">
        <v>49</v>
      </c>
      <c r="J195" s="4" t="s">
        <v>90</v>
      </c>
      <c r="K195" s="6" t="s">
        <v>18</v>
      </c>
      <c r="L195" s="4" t="s">
        <v>20</v>
      </c>
      <c r="M195" s="5" t="s">
        <v>585</v>
      </c>
      <c r="N195" s="4" t="str">
        <f>HYPERLINK("https://docs.wto.org/imrd/directdoc.asp?DDFDocuments/t/G/TBTN22/BRA1399.DOCX", "https://docs.wto.org/imrd/directdoc.asp?DDFDocuments/t/G/TBTN22/BRA1399.DOCX")</f>
        <v>https://docs.wto.org/imrd/directdoc.asp?DDFDocuments/t/G/TBTN22/BRA1399.DOCX</v>
      </c>
      <c r="O195" s="4" t="str">
        <f>HYPERLINK("https://docs.wto.org/imrd/directdoc.asp?DDFDocuments/u/G/TBTN22/BRA1399.DOCX", "https://docs.wto.org/imrd/directdoc.asp?DDFDocuments/u/G/TBTN22/BRA1399.DOCX")</f>
        <v>https://docs.wto.org/imrd/directdoc.asp?DDFDocuments/u/G/TBTN22/BRA1399.DOCX</v>
      </c>
      <c r="P195" t="str">
        <f>HYPERLINK("https://docs.wto.org/imrd/directdoc.asp?DDFDocuments/v/G/TBTN22/BRA1399.DOCX", "https://docs.wto.org/imrd/directdoc.asp?DDFDocuments/v/G/TBTN22/BRA1399.DOCX")</f>
        <v>https://docs.wto.org/imrd/directdoc.asp?DDFDocuments/v/G/TBTN22/BRA1399.DOCX</v>
      </c>
    </row>
    <row r="196" spans="1:16" ht="150">
      <c r="A196" s="2" t="s">
        <v>756</v>
      </c>
      <c r="B196" s="5" t="str">
        <f>HYPERLINK("https://epingalert.org/en/Search?viewData= G/TBT/N/BRA/1405"," G/TBT/N/BRA/1405")</f>
        <v xml:space="preserve"> G/TBT/N/BRA/1405</v>
      </c>
      <c r="C196" s="4" t="s">
        <v>215</v>
      </c>
      <c r="D196" s="6">
        <v>44720</v>
      </c>
      <c r="E196" s="5" t="s">
        <v>446</v>
      </c>
      <c r="F196" s="5" t="s">
        <v>447</v>
      </c>
      <c r="G196" s="4" t="s">
        <v>448</v>
      </c>
      <c r="H196" s="4" t="s">
        <v>262</v>
      </c>
      <c r="I196" s="4" t="s">
        <v>220</v>
      </c>
      <c r="J196" s="4" t="s">
        <v>449</v>
      </c>
      <c r="K196" s="6">
        <v>44795</v>
      </c>
      <c r="L196" s="4" t="s">
        <v>20</v>
      </c>
      <c r="M196" s="5" t="s">
        <v>450</v>
      </c>
      <c r="N196" s="4" t="str">
        <f>HYPERLINK("https://docs.wto.org/imrd/directdoc.asp?DDFDocuments/t/G/TBTN22/BRA1405.DOCX", "https://docs.wto.org/imrd/directdoc.asp?DDFDocuments/t/G/TBTN22/BRA1405.DOCX")</f>
        <v>https://docs.wto.org/imrd/directdoc.asp?DDFDocuments/t/G/TBTN22/BRA1405.DOCX</v>
      </c>
      <c r="O196" s="4" t="str">
        <f>HYPERLINK("https://docs.wto.org/imrd/directdoc.asp?DDFDocuments/u/G/TBTN22/BRA1405.DOCX", "https://docs.wto.org/imrd/directdoc.asp?DDFDocuments/u/G/TBTN22/BRA1405.DOCX")</f>
        <v>https://docs.wto.org/imrd/directdoc.asp?DDFDocuments/u/G/TBTN22/BRA1405.DOCX</v>
      </c>
      <c r="P196" t="str">
        <f>HYPERLINK("https://docs.wto.org/imrd/directdoc.asp?DDFDocuments/v/G/TBTN22/BRA1405.DOCX", "https://docs.wto.org/imrd/directdoc.asp?DDFDocuments/v/G/TBTN22/BRA1405.DOCX")</f>
        <v>https://docs.wto.org/imrd/directdoc.asp?DDFDocuments/v/G/TBTN22/BRA1405.DOCX</v>
      </c>
    </row>
    <row r="197" spans="1:16" ht="105">
      <c r="A197" s="7" t="s">
        <v>905</v>
      </c>
      <c r="B197"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197" s="4" t="s">
        <v>315</v>
      </c>
      <c r="D197" s="6">
        <v>44713</v>
      </c>
      <c r="E197" s="5" t="s">
        <v>624</v>
      </c>
      <c r="F197" s="5" t="s">
        <v>625</v>
      </c>
      <c r="G197" s="4" t="s">
        <v>18</v>
      </c>
      <c r="H197" s="4" t="s">
        <v>626</v>
      </c>
      <c r="I197" s="4" t="s">
        <v>627</v>
      </c>
      <c r="J197" s="4" t="s">
        <v>33</v>
      </c>
      <c r="K197" s="6">
        <v>44773</v>
      </c>
      <c r="L197" s="4" t="s">
        <v>20</v>
      </c>
      <c r="M197" s="5" t="s">
        <v>628</v>
      </c>
      <c r="N197" s="4" t="str">
        <f>HYPERLINK("https://docs.wto.org/imrd/directdoc.asp?DDFDocuments/t/G/TBTN22/ARE533.DOCX", "https://docs.wto.org/imrd/directdoc.asp?DDFDocuments/t/G/TBTN22/ARE533.DOCX")</f>
        <v>https://docs.wto.org/imrd/directdoc.asp?DDFDocuments/t/G/TBTN22/ARE533.DOCX</v>
      </c>
      <c r="O197" s="4" t="str">
        <f>HYPERLINK("https://docs.wto.org/imrd/directdoc.asp?DDFDocuments/u/G/TBTN22/ARE533.DOCX", "https://docs.wto.org/imrd/directdoc.asp?DDFDocuments/u/G/TBTN22/ARE533.DOCX")</f>
        <v>https://docs.wto.org/imrd/directdoc.asp?DDFDocuments/u/G/TBTN22/ARE533.DOCX</v>
      </c>
      <c r="P197" t="str">
        <f>HYPERLINK("https://docs.wto.org/imrd/directdoc.asp?DDFDocuments/v/G/TBTN22/ARE533.DOCX", "https://docs.wto.org/imrd/directdoc.asp?DDFDocuments/v/G/TBTN22/ARE533.DOCX")</f>
        <v>https://docs.wto.org/imrd/directdoc.asp?DDFDocuments/v/G/TBTN22/ARE533.DOCX</v>
      </c>
    </row>
    <row r="198" spans="1:16" ht="105">
      <c r="A198" s="7" t="s">
        <v>905</v>
      </c>
      <c r="B198"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198" s="4" t="s">
        <v>343</v>
      </c>
      <c r="D198" s="6">
        <v>44713</v>
      </c>
      <c r="E198" s="5" t="s">
        <v>624</v>
      </c>
      <c r="F198" s="5" t="s">
        <v>625</v>
      </c>
      <c r="G198" s="4" t="s">
        <v>18</v>
      </c>
      <c r="H198" s="4" t="s">
        <v>626</v>
      </c>
      <c r="I198" s="4" t="s">
        <v>627</v>
      </c>
      <c r="J198" s="4" t="s">
        <v>33</v>
      </c>
      <c r="K198" s="6">
        <v>44773</v>
      </c>
      <c r="L198" s="4" t="s">
        <v>20</v>
      </c>
      <c r="M198" s="5" t="s">
        <v>628</v>
      </c>
      <c r="N198" s="4" t="str">
        <f>HYPERLINK("https://docs.wto.org/imrd/directdoc.asp?DDFDocuments/t/G/TBTN22/ARE533.DOCX", "https://docs.wto.org/imrd/directdoc.asp?DDFDocuments/t/G/TBTN22/ARE533.DOCX")</f>
        <v>https://docs.wto.org/imrd/directdoc.asp?DDFDocuments/t/G/TBTN22/ARE533.DOCX</v>
      </c>
      <c r="O198" s="4" t="str">
        <f>HYPERLINK("https://docs.wto.org/imrd/directdoc.asp?DDFDocuments/u/G/TBTN22/ARE533.DOCX", "https://docs.wto.org/imrd/directdoc.asp?DDFDocuments/u/G/TBTN22/ARE533.DOCX")</f>
        <v>https://docs.wto.org/imrd/directdoc.asp?DDFDocuments/u/G/TBTN22/ARE533.DOCX</v>
      </c>
      <c r="P198" t="str">
        <f>HYPERLINK("https://docs.wto.org/imrd/directdoc.asp?DDFDocuments/v/G/TBTN22/ARE533.DOCX", "https://docs.wto.org/imrd/directdoc.asp?DDFDocuments/v/G/TBTN22/ARE533.DOCX")</f>
        <v>https://docs.wto.org/imrd/directdoc.asp?DDFDocuments/v/G/TBTN22/ARE533.DOCX</v>
      </c>
    </row>
    <row r="199" spans="1:16" ht="105">
      <c r="A199" s="7" t="s">
        <v>898</v>
      </c>
      <c r="B199"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199" s="4" t="s">
        <v>326</v>
      </c>
      <c r="D199" s="6">
        <v>44713</v>
      </c>
      <c r="E199" s="5" t="s">
        <v>624</v>
      </c>
      <c r="F199" s="5" t="s">
        <v>625</v>
      </c>
      <c r="G199" s="4" t="s">
        <v>18</v>
      </c>
      <c r="H199" s="4" t="s">
        <v>626</v>
      </c>
      <c r="I199" s="4" t="s">
        <v>627</v>
      </c>
      <c r="J199" s="4" t="s">
        <v>33</v>
      </c>
      <c r="K199" s="6">
        <v>44773</v>
      </c>
      <c r="L199" s="4" t="s">
        <v>20</v>
      </c>
      <c r="M199" s="5" t="s">
        <v>628</v>
      </c>
      <c r="N199" s="4" t="str">
        <f>HYPERLINK("https://docs.wto.org/imrd/directdoc.asp?DDFDocuments/t/G/TBTN22/ARE533.DOCX", "https://docs.wto.org/imrd/directdoc.asp?DDFDocuments/t/G/TBTN22/ARE533.DOCX")</f>
        <v>https://docs.wto.org/imrd/directdoc.asp?DDFDocuments/t/G/TBTN22/ARE533.DOCX</v>
      </c>
      <c r="O199" s="4" t="str">
        <f>HYPERLINK("https://docs.wto.org/imrd/directdoc.asp?DDFDocuments/u/G/TBTN22/ARE533.DOCX", "https://docs.wto.org/imrd/directdoc.asp?DDFDocuments/u/G/TBTN22/ARE533.DOCX")</f>
        <v>https://docs.wto.org/imrd/directdoc.asp?DDFDocuments/u/G/TBTN22/ARE533.DOCX</v>
      </c>
      <c r="P199" t="str">
        <f>HYPERLINK("https://docs.wto.org/imrd/directdoc.asp?DDFDocuments/v/G/TBTN22/ARE533.DOCX", "https://docs.wto.org/imrd/directdoc.asp?DDFDocuments/v/G/TBTN22/ARE533.DOCX")</f>
        <v>https://docs.wto.org/imrd/directdoc.asp?DDFDocuments/v/G/TBTN22/ARE533.DOCX</v>
      </c>
    </row>
    <row r="200" spans="1:16" ht="105">
      <c r="A200" s="7" t="s">
        <v>898</v>
      </c>
      <c r="B200"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200" s="4" t="s">
        <v>336</v>
      </c>
      <c r="D200" s="6">
        <v>44713</v>
      </c>
      <c r="E200" s="5" t="s">
        <v>624</v>
      </c>
      <c r="F200" s="5" t="s">
        <v>625</v>
      </c>
      <c r="G200" s="4" t="s">
        <v>18</v>
      </c>
      <c r="H200" s="4" t="s">
        <v>626</v>
      </c>
      <c r="I200" s="4" t="s">
        <v>627</v>
      </c>
      <c r="J200" s="4" t="s">
        <v>33</v>
      </c>
      <c r="K200" s="6">
        <v>44773</v>
      </c>
      <c r="L200" s="4" t="s">
        <v>20</v>
      </c>
      <c r="M200" s="5" t="s">
        <v>628</v>
      </c>
      <c r="N200" s="4" t="str">
        <f>HYPERLINK("https://docs.wto.org/imrd/directdoc.asp?DDFDocuments/t/G/TBTN22/ARE533.DOCX", "https://docs.wto.org/imrd/directdoc.asp?DDFDocuments/t/G/TBTN22/ARE533.DOCX")</f>
        <v>https://docs.wto.org/imrd/directdoc.asp?DDFDocuments/t/G/TBTN22/ARE533.DOCX</v>
      </c>
      <c r="O200" s="4" t="str">
        <f>HYPERLINK("https://docs.wto.org/imrd/directdoc.asp?DDFDocuments/u/G/TBTN22/ARE533.DOCX", "https://docs.wto.org/imrd/directdoc.asp?DDFDocuments/u/G/TBTN22/ARE533.DOCX")</f>
        <v>https://docs.wto.org/imrd/directdoc.asp?DDFDocuments/u/G/TBTN22/ARE533.DOCX</v>
      </c>
      <c r="P200" t="str">
        <f>HYPERLINK("https://docs.wto.org/imrd/directdoc.asp?DDFDocuments/v/G/TBTN22/ARE533.DOCX", "https://docs.wto.org/imrd/directdoc.asp?DDFDocuments/v/G/TBTN22/ARE533.DOCX")</f>
        <v>https://docs.wto.org/imrd/directdoc.asp?DDFDocuments/v/G/TBTN22/ARE533.DOCX</v>
      </c>
    </row>
    <row r="201" spans="1:16" ht="105">
      <c r="A201" s="7" t="s">
        <v>898</v>
      </c>
      <c r="B201"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201" s="4" t="s">
        <v>321</v>
      </c>
      <c r="D201" s="6">
        <v>44713</v>
      </c>
      <c r="E201" s="5" t="s">
        <v>624</v>
      </c>
      <c r="F201" s="5" t="s">
        <v>625</v>
      </c>
      <c r="G201" s="4" t="s">
        <v>18</v>
      </c>
      <c r="H201" s="4" t="s">
        <v>626</v>
      </c>
      <c r="I201" s="4" t="s">
        <v>640</v>
      </c>
      <c r="J201" s="4" t="s">
        <v>33</v>
      </c>
      <c r="K201" s="6">
        <v>44773</v>
      </c>
      <c r="L201" s="4" t="s">
        <v>20</v>
      </c>
      <c r="M201" s="5" t="s">
        <v>628</v>
      </c>
      <c r="N201" s="4" t="str">
        <f>HYPERLINK("https://docs.wto.org/imrd/directdoc.asp?DDFDocuments/t/G/TBTN22/ARE533.DOCX", "https://docs.wto.org/imrd/directdoc.asp?DDFDocuments/t/G/TBTN22/ARE533.DOCX")</f>
        <v>https://docs.wto.org/imrd/directdoc.asp?DDFDocuments/t/G/TBTN22/ARE533.DOCX</v>
      </c>
      <c r="O201" s="4" t="str">
        <f>HYPERLINK("https://docs.wto.org/imrd/directdoc.asp?DDFDocuments/u/G/TBTN22/ARE533.DOCX", "https://docs.wto.org/imrd/directdoc.asp?DDFDocuments/u/G/TBTN22/ARE533.DOCX")</f>
        <v>https://docs.wto.org/imrd/directdoc.asp?DDFDocuments/u/G/TBTN22/ARE533.DOCX</v>
      </c>
      <c r="P201" t="str">
        <f>HYPERLINK("https://docs.wto.org/imrd/directdoc.asp?DDFDocuments/v/G/TBTN22/ARE533.DOCX", "https://docs.wto.org/imrd/directdoc.asp?DDFDocuments/v/G/TBTN22/ARE533.DOCX")</f>
        <v>https://docs.wto.org/imrd/directdoc.asp?DDFDocuments/v/G/TBTN22/ARE533.DOCX</v>
      </c>
    </row>
    <row r="202" spans="1:16" ht="105">
      <c r="A202" s="7" t="s">
        <v>898</v>
      </c>
      <c r="B202"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202" s="4" t="s">
        <v>274</v>
      </c>
      <c r="D202" s="6">
        <v>44713</v>
      </c>
      <c r="E202" s="5" t="s">
        <v>624</v>
      </c>
      <c r="F202" s="5" t="s">
        <v>625</v>
      </c>
      <c r="G202" s="4" t="s">
        <v>18</v>
      </c>
      <c r="H202" s="4" t="s">
        <v>626</v>
      </c>
      <c r="I202" s="4" t="s">
        <v>627</v>
      </c>
      <c r="J202" s="4" t="s">
        <v>33</v>
      </c>
      <c r="K202" s="6">
        <v>44773</v>
      </c>
      <c r="L202" s="4" t="s">
        <v>20</v>
      </c>
      <c r="M202" s="5" t="s">
        <v>628</v>
      </c>
      <c r="N202" s="4" t="str">
        <f>HYPERLINK("https://docs.wto.org/imrd/directdoc.asp?DDFDocuments/t/G/TBTN22/ARE533.DOCX", "https://docs.wto.org/imrd/directdoc.asp?DDFDocuments/t/G/TBTN22/ARE533.DOCX")</f>
        <v>https://docs.wto.org/imrd/directdoc.asp?DDFDocuments/t/G/TBTN22/ARE533.DOCX</v>
      </c>
      <c r="O202" s="4" t="str">
        <f>HYPERLINK("https://docs.wto.org/imrd/directdoc.asp?DDFDocuments/u/G/TBTN22/ARE533.DOCX", "https://docs.wto.org/imrd/directdoc.asp?DDFDocuments/u/G/TBTN22/ARE533.DOCX")</f>
        <v>https://docs.wto.org/imrd/directdoc.asp?DDFDocuments/u/G/TBTN22/ARE533.DOCX</v>
      </c>
      <c r="P202" t="str">
        <f>HYPERLINK("https://docs.wto.org/imrd/directdoc.asp?DDFDocuments/v/G/TBTN22/ARE533.DOCX", "https://docs.wto.org/imrd/directdoc.asp?DDFDocuments/v/G/TBTN22/ARE533.DOCX")</f>
        <v>https://docs.wto.org/imrd/directdoc.asp?DDFDocuments/v/G/TBTN22/ARE533.DOCX</v>
      </c>
    </row>
    <row r="203" spans="1:16" ht="105">
      <c r="A203" s="7" t="s">
        <v>898</v>
      </c>
      <c r="B203" s="5" t="str">
        <f>HYPERLINK("https://epingalert.org/en/Search?viewData= G/TBT/N/ARE/533, G/TBT/N/BHR/626, G/TBT/N/KWT/592, G/TBT/N/OMN/462, G/TBT/N/QAT/613, G/TBT/N/SAU/1241, G/TBT/N/YEM/220"," G/TBT/N/ARE/533, G/TBT/N/BHR/626, G/TBT/N/KWT/592, G/TBT/N/OMN/462, G/TBT/N/QAT/613, G/TBT/N/SAU/1241, G/TBT/N/YEM/220")</f>
        <v xml:space="preserve"> G/TBT/N/ARE/533, G/TBT/N/BHR/626, G/TBT/N/KWT/592, G/TBT/N/OMN/462, G/TBT/N/QAT/613, G/TBT/N/SAU/1241, G/TBT/N/YEM/220</v>
      </c>
      <c r="C203" s="4" t="s">
        <v>335</v>
      </c>
      <c r="D203" s="6">
        <v>44713</v>
      </c>
      <c r="E203" s="5" t="s">
        <v>624</v>
      </c>
      <c r="F203" s="5" t="s">
        <v>625</v>
      </c>
      <c r="G203" s="4" t="s">
        <v>18</v>
      </c>
      <c r="H203" s="4" t="s">
        <v>626</v>
      </c>
      <c r="I203" s="4" t="s">
        <v>640</v>
      </c>
      <c r="J203" s="4" t="s">
        <v>33</v>
      </c>
      <c r="K203" s="6">
        <v>44773</v>
      </c>
      <c r="L203" s="4" t="s">
        <v>20</v>
      </c>
      <c r="M203" s="5" t="s">
        <v>628</v>
      </c>
      <c r="N203" s="4" t="str">
        <f>HYPERLINK("https://docs.wto.org/imrd/directdoc.asp?DDFDocuments/t/G/TBTN22/ARE533.DOCX", "https://docs.wto.org/imrd/directdoc.asp?DDFDocuments/t/G/TBTN22/ARE533.DOCX")</f>
        <v>https://docs.wto.org/imrd/directdoc.asp?DDFDocuments/t/G/TBTN22/ARE533.DOCX</v>
      </c>
      <c r="O203" s="4" t="str">
        <f>HYPERLINK("https://docs.wto.org/imrd/directdoc.asp?DDFDocuments/u/G/TBTN22/ARE533.DOCX", "https://docs.wto.org/imrd/directdoc.asp?DDFDocuments/u/G/TBTN22/ARE533.DOCX")</f>
        <v>https://docs.wto.org/imrd/directdoc.asp?DDFDocuments/u/G/TBTN22/ARE533.DOCX</v>
      </c>
      <c r="P203" t="str">
        <f>HYPERLINK("https://docs.wto.org/imrd/directdoc.asp?DDFDocuments/v/G/TBTN22/ARE533.DOCX", "https://docs.wto.org/imrd/directdoc.asp?DDFDocuments/v/G/TBTN22/ARE533.DOCX")</f>
        <v>https://docs.wto.org/imrd/directdoc.asp?DDFDocuments/v/G/TBTN22/ARE533.DOCX</v>
      </c>
    </row>
    <row r="204" spans="1:16" ht="30">
      <c r="A204" s="7" t="s">
        <v>717</v>
      </c>
      <c r="B204" s="5" t="str">
        <f>HYPERLINK("https://epingalert.org/en/Search?viewData= G/TBT/N/ISR/1258"," G/TBT/N/ISR/1258")</f>
        <v xml:space="preserve"> G/TBT/N/ISR/1258</v>
      </c>
      <c r="C204" s="4" t="s">
        <v>15</v>
      </c>
      <c r="D204" s="6">
        <v>44733</v>
      </c>
      <c r="E204" s="5" t="s">
        <v>226</v>
      </c>
      <c r="F204" s="5" t="s">
        <v>227</v>
      </c>
      <c r="G204" s="4" t="s">
        <v>228</v>
      </c>
      <c r="H204" s="4" t="s">
        <v>229</v>
      </c>
      <c r="I204" s="4" t="s">
        <v>49</v>
      </c>
      <c r="J204" s="4" t="s">
        <v>18</v>
      </c>
      <c r="K204" s="6">
        <v>44793</v>
      </c>
      <c r="L204" s="4" t="s">
        <v>20</v>
      </c>
      <c r="M204" s="5" t="s">
        <v>230</v>
      </c>
      <c r="N204" s="4" t="str">
        <f>HYPERLINK("https://docs.wto.org/imrd/directdoc.asp?DDFDocuments/t/G/TBTN22/ISR1258.DOCX", "https://docs.wto.org/imrd/directdoc.asp?DDFDocuments/t/G/TBTN22/ISR1258.DOCX")</f>
        <v>https://docs.wto.org/imrd/directdoc.asp?DDFDocuments/t/G/TBTN22/ISR1258.DOCX</v>
      </c>
      <c r="O204" s="4" t="str">
        <f>HYPERLINK("https://docs.wto.org/imrd/directdoc.asp?DDFDocuments/u/G/TBTN22/ISR1258.DOCX", "https://docs.wto.org/imrd/directdoc.asp?DDFDocuments/u/G/TBTN22/ISR1258.DOCX")</f>
        <v>https://docs.wto.org/imrd/directdoc.asp?DDFDocuments/u/G/TBTN22/ISR1258.DOCX</v>
      </c>
    </row>
    <row r="205" spans="1:16" ht="45">
      <c r="A205" s="7" t="s">
        <v>923</v>
      </c>
      <c r="B205" s="11" t="str">
        <f>HYPERLINK("https://epingalert.org/en/Search?viewData= G/TBT/N/JPN/741"," G/TBT/N/JPN/741")</f>
        <v xml:space="preserve"> G/TBT/N/JPN/741</v>
      </c>
      <c r="C205" s="9" t="s">
        <v>480</v>
      </c>
      <c r="D205" s="10">
        <v>44740</v>
      </c>
      <c r="E205" s="11" t="s">
        <v>832</v>
      </c>
      <c r="F205" s="11" t="s">
        <v>833</v>
      </c>
      <c r="G205" s="9" t="s">
        <v>340</v>
      </c>
      <c r="H205" s="9" t="s">
        <v>49</v>
      </c>
      <c r="I205" s="9" t="s">
        <v>90</v>
      </c>
      <c r="J205" s="10" t="s">
        <v>18</v>
      </c>
      <c r="K205" s="9" t="s">
        <v>20</v>
      </c>
      <c r="L205" s="9"/>
      <c r="M205" s="9" t="str">
        <f>HYPERLINK("https://docs.wto.org/imrd/directdoc.asp?DDFDocuments/t/G/TBTN22/JPN741.DOCX", "https://docs.wto.org/imrd/directdoc.asp?DDFDocuments/t/G/TBTN22/JPN741.DOCX")</f>
        <v>https://docs.wto.org/imrd/directdoc.asp?DDFDocuments/t/G/TBTN22/JPN741.DOCX</v>
      </c>
    </row>
    <row r="206" spans="1:16" ht="105">
      <c r="A206" s="2" t="s">
        <v>887</v>
      </c>
      <c r="B206"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06" s="4" t="s">
        <v>321</v>
      </c>
      <c r="D206" s="6">
        <v>44714</v>
      </c>
      <c r="E206" s="5" t="s">
        <v>569</v>
      </c>
      <c r="F206" s="5" t="s">
        <v>570</v>
      </c>
      <c r="G206" s="4" t="s">
        <v>571</v>
      </c>
      <c r="H206" s="4" t="s">
        <v>572</v>
      </c>
      <c r="I206" s="4" t="s">
        <v>573</v>
      </c>
      <c r="J206" s="4" t="s">
        <v>33</v>
      </c>
      <c r="K206" s="6">
        <v>44774</v>
      </c>
      <c r="L206" s="4" t="s">
        <v>20</v>
      </c>
      <c r="M206" s="5" t="s">
        <v>574</v>
      </c>
      <c r="N206" s="4" t="str">
        <f>HYPERLINK("https://docs.wto.org/imrd/directdoc.asp?DDFDocuments/t/G/TBTN22/ARE538.DOCX", "https://docs.wto.org/imrd/directdoc.asp?DDFDocuments/t/G/TBTN22/ARE538.DOCX")</f>
        <v>https://docs.wto.org/imrd/directdoc.asp?DDFDocuments/t/G/TBTN22/ARE538.DOCX</v>
      </c>
      <c r="O206" s="4" t="str">
        <f>HYPERLINK("https://docs.wto.org/imrd/directdoc.asp?DDFDocuments/u/G/TBTN22/ARE538.DOCX", "https://docs.wto.org/imrd/directdoc.asp?DDFDocuments/u/G/TBTN22/ARE538.DOCX")</f>
        <v>https://docs.wto.org/imrd/directdoc.asp?DDFDocuments/u/G/TBTN22/ARE538.DOCX</v>
      </c>
      <c r="P206" t="str">
        <f>HYPERLINK("https://docs.wto.org/imrd/directdoc.asp?DDFDocuments/v/G/TBTN22/ARE538.DOCX", "https://docs.wto.org/imrd/directdoc.asp?DDFDocuments/v/G/TBTN22/ARE538.DOCX")</f>
        <v>https://docs.wto.org/imrd/directdoc.asp?DDFDocuments/v/G/TBTN22/ARE538.DOCX</v>
      </c>
    </row>
    <row r="207" spans="1:16" ht="105">
      <c r="A207" s="2" t="s">
        <v>887</v>
      </c>
      <c r="B207"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07" s="4" t="s">
        <v>343</v>
      </c>
      <c r="D207" s="6">
        <v>44714</v>
      </c>
      <c r="E207" s="5" t="s">
        <v>569</v>
      </c>
      <c r="F207" s="5" t="s">
        <v>570</v>
      </c>
      <c r="G207" s="4" t="s">
        <v>571</v>
      </c>
      <c r="H207" s="4" t="s">
        <v>572</v>
      </c>
      <c r="I207" s="4" t="s">
        <v>578</v>
      </c>
      <c r="J207" s="4" t="s">
        <v>33</v>
      </c>
      <c r="K207" s="6">
        <v>44774</v>
      </c>
      <c r="L207" s="4" t="s">
        <v>20</v>
      </c>
      <c r="M207" s="5" t="s">
        <v>574</v>
      </c>
      <c r="N207" s="4" t="str">
        <f>HYPERLINK("https://docs.wto.org/imrd/directdoc.asp?DDFDocuments/t/G/TBTN22/ARE538.DOCX", "https://docs.wto.org/imrd/directdoc.asp?DDFDocuments/t/G/TBTN22/ARE538.DOCX")</f>
        <v>https://docs.wto.org/imrd/directdoc.asp?DDFDocuments/t/G/TBTN22/ARE538.DOCX</v>
      </c>
      <c r="O207" s="4" t="str">
        <f>HYPERLINK("https://docs.wto.org/imrd/directdoc.asp?DDFDocuments/u/G/TBTN22/ARE538.DOCX", "https://docs.wto.org/imrd/directdoc.asp?DDFDocuments/u/G/TBTN22/ARE538.DOCX")</f>
        <v>https://docs.wto.org/imrd/directdoc.asp?DDFDocuments/u/G/TBTN22/ARE538.DOCX</v>
      </c>
      <c r="P207" t="str">
        <f>HYPERLINK("https://docs.wto.org/imrd/directdoc.asp?DDFDocuments/v/G/TBTN22/ARE538.DOCX", "https://docs.wto.org/imrd/directdoc.asp?DDFDocuments/v/G/TBTN22/ARE538.DOCX")</f>
        <v>https://docs.wto.org/imrd/directdoc.asp?DDFDocuments/v/G/TBTN22/ARE538.DOCX</v>
      </c>
    </row>
    <row r="208" spans="1:16" ht="105">
      <c r="A208" s="2" t="s">
        <v>887</v>
      </c>
      <c r="B208"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08" s="4" t="s">
        <v>326</v>
      </c>
      <c r="D208" s="6">
        <v>44714</v>
      </c>
      <c r="E208" s="5" t="s">
        <v>569</v>
      </c>
      <c r="F208" s="5" t="s">
        <v>570</v>
      </c>
      <c r="G208" s="4" t="s">
        <v>571</v>
      </c>
      <c r="H208" s="4" t="s">
        <v>572</v>
      </c>
      <c r="I208" s="4" t="s">
        <v>578</v>
      </c>
      <c r="J208" s="4" t="s">
        <v>33</v>
      </c>
      <c r="K208" s="6">
        <v>44774</v>
      </c>
      <c r="L208" s="4" t="s">
        <v>20</v>
      </c>
      <c r="M208" s="5" t="s">
        <v>574</v>
      </c>
      <c r="N208" s="4" t="str">
        <f>HYPERLINK("https://docs.wto.org/imrd/directdoc.asp?DDFDocuments/t/G/TBTN22/ARE538.DOCX", "https://docs.wto.org/imrd/directdoc.asp?DDFDocuments/t/G/TBTN22/ARE538.DOCX")</f>
        <v>https://docs.wto.org/imrd/directdoc.asp?DDFDocuments/t/G/TBTN22/ARE538.DOCX</v>
      </c>
      <c r="O208" s="4" t="str">
        <f>HYPERLINK("https://docs.wto.org/imrd/directdoc.asp?DDFDocuments/u/G/TBTN22/ARE538.DOCX", "https://docs.wto.org/imrd/directdoc.asp?DDFDocuments/u/G/TBTN22/ARE538.DOCX")</f>
        <v>https://docs.wto.org/imrd/directdoc.asp?DDFDocuments/u/G/TBTN22/ARE538.DOCX</v>
      </c>
      <c r="P208" t="str">
        <f>HYPERLINK("https://docs.wto.org/imrd/directdoc.asp?DDFDocuments/v/G/TBTN22/ARE538.DOCX", "https://docs.wto.org/imrd/directdoc.asp?DDFDocuments/v/G/TBTN22/ARE538.DOCX")</f>
        <v>https://docs.wto.org/imrd/directdoc.asp?DDFDocuments/v/G/TBTN22/ARE538.DOCX</v>
      </c>
    </row>
    <row r="209" spans="1:16" ht="105">
      <c r="A209" s="2" t="s">
        <v>887</v>
      </c>
      <c r="B209"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09" s="4" t="s">
        <v>315</v>
      </c>
      <c r="D209" s="6">
        <v>44714</v>
      </c>
      <c r="E209" s="5" t="s">
        <v>569</v>
      </c>
      <c r="F209" s="5" t="s">
        <v>570</v>
      </c>
      <c r="G209" s="4" t="s">
        <v>571</v>
      </c>
      <c r="H209" s="4" t="s">
        <v>572</v>
      </c>
      <c r="I209" s="4" t="s">
        <v>578</v>
      </c>
      <c r="J209" s="4" t="s">
        <v>33</v>
      </c>
      <c r="K209" s="6">
        <v>44774</v>
      </c>
      <c r="L209" s="4" t="s">
        <v>20</v>
      </c>
      <c r="M209" s="5" t="s">
        <v>574</v>
      </c>
      <c r="N209" s="4" t="str">
        <f>HYPERLINK("https://docs.wto.org/imrd/directdoc.asp?DDFDocuments/t/G/TBTN22/ARE538.DOCX", "https://docs.wto.org/imrd/directdoc.asp?DDFDocuments/t/G/TBTN22/ARE538.DOCX")</f>
        <v>https://docs.wto.org/imrd/directdoc.asp?DDFDocuments/t/G/TBTN22/ARE538.DOCX</v>
      </c>
      <c r="O209" s="4" t="str">
        <f>HYPERLINK("https://docs.wto.org/imrd/directdoc.asp?DDFDocuments/u/G/TBTN22/ARE538.DOCX", "https://docs.wto.org/imrd/directdoc.asp?DDFDocuments/u/G/TBTN22/ARE538.DOCX")</f>
        <v>https://docs.wto.org/imrd/directdoc.asp?DDFDocuments/u/G/TBTN22/ARE538.DOCX</v>
      </c>
      <c r="P209" t="str">
        <f>HYPERLINK("https://docs.wto.org/imrd/directdoc.asp?DDFDocuments/v/G/TBTN22/ARE538.DOCX", "https://docs.wto.org/imrd/directdoc.asp?DDFDocuments/v/G/TBTN22/ARE538.DOCX")</f>
        <v>https://docs.wto.org/imrd/directdoc.asp?DDFDocuments/v/G/TBTN22/ARE538.DOCX</v>
      </c>
    </row>
    <row r="210" spans="1:16" ht="105">
      <c r="A210" s="2" t="s">
        <v>887</v>
      </c>
      <c r="B210"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10" s="4" t="s">
        <v>336</v>
      </c>
      <c r="D210" s="6">
        <v>44714</v>
      </c>
      <c r="E210" s="5" t="s">
        <v>569</v>
      </c>
      <c r="F210" s="5" t="s">
        <v>570</v>
      </c>
      <c r="G210" s="4" t="s">
        <v>571</v>
      </c>
      <c r="H210" s="4" t="s">
        <v>572</v>
      </c>
      <c r="I210" s="4" t="s">
        <v>578</v>
      </c>
      <c r="J210" s="4" t="s">
        <v>33</v>
      </c>
      <c r="K210" s="6">
        <v>44774</v>
      </c>
      <c r="L210" s="4" t="s">
        <v>20</v>
      </c>
      <c r="M210" s="5" t="s">
        <v>574</v>
      </c>
      <c r="N210" s="4" t="str">
        <f>HYPERLINK("https://docs.wto.org/imrd/directdoc.asp?DDFDocuments/t/G/TBTN22/ARE538.DOCX", "https://docs.wto.org/imrd/directdoc.asp?DDFDocuments/t/G/TBTN22/ARE538.DOCX")</f>
        <v>https://docs.wto.org/imrd/directdoc.asp?DDFDocuments/t/G/TBTN22/ARE538.DOCX</v>
      </c>
      <c r="O210" s="4" t="str">
        <f>HYPERLINK("https://docs.wto.org/imrd/directdoc.asp?DDFDocuments/u/G/TBTN22/ARE538.DOCX", "https://docs.wto.org/imrd/directdoc.asp?DDFDocuments/u/G/TBTN22/ARE538.DOCX")</f>
        <v>https://docs.wto.org/imrd/directdoc.asp?DDFDocuments/u/G/TBTN22/ARE538.DOCX</v>
      </c>
      <c r="P210" t="str">
        <f>HYPERLINK("https://docs.wto.org/imrd/directdoc.asp?DDFDocuments/v/G/TBTN22/ARE538.DOCX", "https://docs.wto.org/imrd/directdoc.asp?DDFDocuments/v/G/TBTN22/ARE538.DOCX")</f>
        <v>https://docs.wto.org/imrd/directdoc.asp?DDFDocuments/v/G/TBTN22/ARE538.DOCX</v>
      </c>
    </row>
    <row r="211" spans="1:16" ht="105">
      <c r="A211" s="2" t="s">
        <v>887</v>
      </c>
      <c r="B211"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11" s="4" t="s">
        <v>335</v>
      </c>
      <c r="D211" s="6">
        <v>44714</v>
      </c>
      <c r="E211" s="5" t="s">
        <v>569</v>
      </c>
      <c r="F211" s="5" t="s">
        <v>570</v>
      </c>
      <c r="G211" s="4" t="s">
        <v>571</v>
      </c>
      <c r="H211" s="4" t="s">
        <v>572</v>
      </c>
      <c r="I211" s="4" t="s">
        <v>573</v>
      </c>
      <c r="J211" s="4" t="s">
        <v>33</v>
      </c>
      <c r="K211" s="6">
        <v>44774</v>
      </c>
      <c r="L211" s="4" t="s">
        <v>20</v>
      </c>
      <c r="M211" s="5" t="s">
        <v>574</v>
      </c>
      <c r="N211" s="4" t="str">
        <f>HYPERLINK("https://docs.wto.org/imrd/directdoc.asp?DDFDocuments/t/G/TBTN22/ARE538.DOCX", "https://docs.wto.org/imrd/directdoc.asp?DDFDocuments/t/G/TBTN22/ARE538.DOCX")</f>
        <v>https://docs.wto.org/imrd/directdoc.asp?DDFDocuments/t/G/TBTN22/ARE538.DOCX</v>
      </c>
      <c r="O211" s="4" t="str">
        <f>HYPERLINK("https://docs.wto.org/imrd/directdoc.asp?DDFDocuments/u/G/TBTN22/ARE538.DOCX", "https://docs.wto.org/imrd/directdoc.asp?DDFDocuments/u/G/TBTN22/ARE538.DOCX")</f>
        <v>https://docs.wto.org/imrd/directdoc.asp?DDFDocuments/u/G/TBTN22/ARE538.DOCX</v>
      </c>
      <c r="P211" t="str">
        <f>HYPERLINK("https://docs.wto.org/imrd/directdoc.asp?DDFDocuments/v/G/TBTN22/ARE538.DOCX", "https://docs.wto.org/imrd/directdoc.asp?DDFDocuments/v/G/TBTN22/ARE538.DOCX")</f>
        <v>https://docs.wto.org/imrd/directdoc.asp?DDFDocuments/v/G/TBTN22/ARE538.DOCX</v>
      </c>
    </row>
    <row r="212" spans="1:16" ht="105">
      <c r="A212" s="2" t="s">
        <v>887</v>
      </c>
      <c r="B212" s="5" t="str">
        <f>HYPERLINK("https://epingalert.org/en/Search?viewData= G/TBT/N/ARE/538, G/TBT/N/BHR/631, G/TBT/N/KWT/597, G/TBT/N/OMN/467, G/TBT/N/QAT/618, G/TBT/N/SAU/1246, G/TBT/N/YEM/225"," G/TBT/N/ARE/538, G/TBT/N/BHR/631, G/TBT/N/KWT/597, G/TBT/N/OMN/467, G/TBT/N/QAT/618, G/TBT/N/SAU/1246, G/TBT/N/YEM/225")</f>
        <v xml:space="preserve"> G/TBT/N/ARE/538, G/TBT/N/BHR/631, G/TBT/N/KWT/597, G/TBT/N/OMN/467, G/TBT/N/QAT/618, G/TBT/N/SAU/1246, G/TBT/N/YEM/225</v>
      </c>
      <c r="C212" s="4" t="s">
        <v>274</v>
      </c>
      <c r="D212" s="6">
        <v>44714</v>
      </c>
      <c r="E212" s="5" t="s">
        <v>569</v>
      </c>
      <c r="F212" s="5" t="s">
        <v>570</v>
      </c>
      <c r="G212" s="4" t="s">
        <v>571</v>
      </c>
      <c r="H212" s="4" t="s">
        <v>572</v>
      </c>
      <c r="I212" s="4" t="s">
        <v>578</v>
      </c>
      <c r="J212" s="4" t="s">
        <v>33</v>
      </c>
      <c r="K212" s="6">
        <v>44774</v>
      </c>
      <c r="L212" s="4" t="s">
        <v>20</v>
      </c>
      <c r="M212" s="5" t="s">
        <v>574</v>
      </c>
      <c r="N212" s="4" t="str">
        <f>HYPERLINK("https://docs.wto.org/imrd/directdoc.asp?DDFDocuments/t/G/TBTN22/ARE538.DOCX", "https://docs.wto.org/imrd/directdoc.asp?DDFDocuments/t/G/TBTN22/ARE538.DOCX")</f>
        <v>https://docs.wto.org/imrd/directdoc.asp?DDFDocuments/t/G/TBTN22/ARE538.DOCX</v>
      </c>
      <c r="O212" s="4" t="str">
        <f>HYPERLINK("https://docs.wto.org/imrd/directdoc.asp?DDFDocuments/u/G/TBTN22/ARE538.DOCX", "https://docs.wto.org/imrd/directdoc.asp?DDFDocuments/u/G/TBTN22/ARE538.DOCX")</f>
        <v>https://docs.wto.org/imrd/directdoc.asp?DDFDocuments/u/G/TBTN22/ARE538.DOCX</v>
      </c>
      <c r="P212" t="str">
        <f>HYPERLINK("https://docs.wto.org/imrd/directdoc.asp?DDFDocuments/v/G/TBTN22/ARE538.DOCX", "https://docs.wto.org/imrd/directdoc.asp?DDFDocuments/v/G/TBTN22/ARE538.DOCX")</f>
        <v>https://docs.wto.org/imrd/directdoc.asp?DDFDocuments/v/G/TBTN22/ARE538.DOCX</v>
      </c>
    </row>
    <row r="213" spans="1:16" ht="30">
      <c r="A213" s="7" t="s">
        <v>749</v>
      </c>
      <c r="B213" s="5" t="str">
        <f>HYPERLINK("https://epingalert.org/en/Search?viewData= G/TBT/N/TPKM/494"," G/TBT/N/TPKM/494")</f>
        <v xml:space="preserve"> G/TBT/N/TPKM/494</v>
      </c>
      <c r="C213" s="4" t="s">
        <v>240</v>
      </c>
      <c r="D213" s="6">
        <v>44722</v>
      </c>
      <c r="E213" s="5" t="s">
        <v>399</v>
      </c>
      <c r="F213" s="5" t="s">
        <v>400</v>
      </c>
      <c r="G213" s="4" t="s">
        <v>18</v>
      </c>
      <c r="H213" s="4" t="s">
        <v>18</v>
      </c>
      <c r="I213" s="4" t="s">
        <v>70</v>
      </c>
      <c r="J213" s="4" t="s">
        <v>33</v>
      </c>
      <c r="K213" s="6">
        <v>44782</v>
      </c>
      <c r="L213" s="4" t="s">
        <v>20</v>
      </c>
      <c r="M213" s="5" t="s">
        <v>401</v>
      </c>
      <c r="N213" s="4" t="str">
        <f>HYPERLINK("https://docs.wto.org/imrd/directdoc.asp?DDFDocuments/t/G/TBTN22/TPKM494.DOCX", "https://docs.wto.org/imrd/directdoc.asp?DDFDocuments/t/G/TBTN22/TPKM494.DOCX")</f>
        <v>https://docs.wto.org/imrd/directdoc.asp?DDFDocuments/t/G/TBTN22/TPKM494.DOCX</v>
      </c>
      <c r="O213" s="4" t="str">
        <f>HYPERLINK("https://docs.wto.org/imrd/directdoc.asp?DDFDocuments/u/G/TBTN22/TPKM494.DOCX", "https://docs.wto.org/imrd/directdoc.asp?DDFDocuments/u/G/TBTN22/TPKM494.DOCX")</f>
        <v>https://docs.wto.org/imrd/directdoc.asp?DDFDocuments/u/G/TBTN22/TPKM494.DOCX</v>
      </c>
      <c r="P213" t="str">
        <f>HYPERLINK("https://docs.wto.org/imrd/directdoc.asp?DDFDocuments/v/G/TBTN22/TPKM494.DOCX", "https://docs.wto.org/imrd/directdoc.asp?DDFDocuments/v/G/TBTN22/TPKM494.DOCX")</f>
        <v>https://docs.wto.org/imrd/directdoc.asp?DDFDocuments/v/G/TBTN22/TPKM494.DOCX</v>
      </c>
    </row>
    <row r="214" spans="1:16" ht="165">
      <c r="A214" s="2" t="s">
        <v>774</v>
      </c>
      <c r="B214" s="5" t="str">
        <f>HYPERLINK("https://epingalert.org/en/Search?viewData= G/TBT/N/CHE/270"," G/TBT/N/CHE/270")</f>
        <v xml:space="preserve"> G/TBT/N/CHE/270</v>
      </c>
      <c r="C214" s="4" t="s">
        <v>515</v>
      </c>
      <c r="D214" s="6">
        <v>44715</v>
      </c>
      <c r="E214" s="5" t="s">
        <v>534</v>
      </c>
      <c r="F214" s="5" t="s">
        <v>535</v>
      </c>
      <c r="G214" s="4" t="s">
        <v>18</v>
      </c>
      <c r="H214" s="4" t="s">
        <v>219</v>
      </c>
      <c r="I214" s="4" t="s">
        <v>536</v>
      </c>
      <c r="J214" s="4" t="s">
        <v>18</v>
      </c>
      <c r="K214" s="6">
        <v>44775</v>
      </c>
      <c r="L214" s="4" t="s">
        <v>20</v>
      </c>
      <c r="M214" s="5" t="s">
        <v>537</v>
      </c>
      <c r="N214" s="4" t="str">
        <f>HYPERLINK("https://docs.wto.org/imrd/directdoc.asp?DDFDocuments/t/G/TBTN22/CHE270.DOCX", "https://docs.wto.org/imrd/directdoc.asp?DDFDocuments/t/G/TBTN22/CHE270.DOCX")</f>
        <v>https://docs.wto.org/imrd/directdoc.asp?DDFDocuments/t/G/TBTN22/CHE270.DOCX</v>
      </c>
      <c r="O214" s="4" t="str">
        <f>HYPERLINK("https://docs.wto.org/imrd/directdoc.asp?DDFDocuments/u/G/TBTN22/CHE270.DOCX", "https://docs.wto.org/imrd/directdoc.asp?DDFDocuments/u/G/TBTN22/CHE270.DOCX")</f>
        <v>https://docs.wto.org/imrd/directdoc.asp?DDFDocuments/u/G/TBTN22/CHE270.DOCX</v>
      </c>
      <c r="P214" t="str">
        <f>HYPERLINK("https://docs.wto.org/imrd/directdoc.asp?DDFDocuments/v/G/TBTN22/CHE270.DOCX", "https://docs.wto.org/imrd/directdoc.asp?DDFDocuments/v/G/TBTN22/CHE270.DOCX")</f>
        <v>https://docs.wto.org/imrd/directdoc.asp?DDFDocuments/v/G/TBTN22/CHE270.DOCX</v>
      </c>
    </row>
    <row r="215" spans="1:16" ht="225">
      <c r="A215" s="7" t="s">
        <v>733</v>
      </c>
      <c r="B215" s="5" t="str">
        <f>HYPERLINK("https://epingalert.org/en/Search?viewData= G/TBT/N/CAN/675"," G/TBT/N/CAN/675")</f>
        <v xml:space="preserve"> G/TBT/N/CAN/675</v>
      </c>
      <c r="C215" s="4" t="s">
        <v>298</v>
      </c>
      <c r="D215" s="6">
        <v>44727</v>
      </c>
      <c r="E215" s="5" t="s">
        <v>299</v>
      </c>
      <c r="F215" s="5" t="s">
        <v>300</v>
      </c>
      <c r="G215" s="4" t="s">
        <v>18</v>
      </c>
      <c r="H215" s="4" t="s">
        <v>301</v>
      </c>
      <c r="I215" s="4" t="s">
        <v>220</v>
      </c>
      <c r="J215" s="4" t="s">
        <v>90</v>
      </c>
      <c r="K215" s="6">
        <v>44798</v>
      </c>
      <c r="L215" s="4" t="s">
        <v>20</v>
      </c>
      <c r="M215" s="5" t="s">
        <v>302</v>
      </c>
      <c r="N215" s="4" t="str">
        <f>HYPERLINK("https://docs.wto.org/imrd/directdoc.asp?DDFDocuments/t/G/TBTN22/CAN675.DOCX", "https://docs.wto.org/imrd/directdoc.asp?DDFDocuments/t/G/TBTN22/CAN675.DOCX")</f>
        <v>https://docs.wto.org/imrd/directdoc.asp?DDFDocuments/t/G/TBTN22/CAN675.DOCX</v>
      </c>
      <c r="O215" s="4" t="str">
        <f>HYPERLINK("https://docs.wto.org/imrd/directdoc.asp?DDFDocuments/u/G/TBTN22/CAN675.DOCX", "https://docs.wto.org/imrd/directdoc.asp?DDFDocuments/u/G/TBTN22/CAN675.DOCX")</f>
        <v>https://docs.wto.org/imrd/directdoc.asp?DDFDocuments/u/G/TBTN22/CAN675.DOCX</v>
      </c>
    </row>
    <row r="216" spans="1:16" ht="45">
      <c r="A216" s="7" t="s">
        <v>723</v>
      </c>
      <c r="B216" s="5" t="str">
        <f>HYPERLINK("https://epingalert.org/en/Search?viewData= G/TBT/N/KOR/1080"," G/TBT/N/KOR/1080")</f>
        <v xml:space="preserve"> G/TBT/N/KOR/1080</v>
      </c>
      <c r="C216" s="4" t="s">
        <v>255</v>
      </c>
      <c r="D216" s="6">
        <v>44732</v>
      </c>
      <c r="E216" s="5" t="s">
        <v>256</v>
      </c>
      <c r="F216" s="5" t="s">
        <v>257</v>
      </c>
      <c r="G216" s="4" t="s">
        <v>18</v>
      </c>
      <c r="H216" s="4" t="s">
        <v>18</v>
      </c>
      <c r="I216" s="4" t="s">
        <v>258</v>
      </c>
      <c r="J216" s="4" t="s">
        <v>18</v>
      </c>
      <c r="K216" s="6">
        <v>44792</v>
      </c>
      <c r="L216" s="4" t="s">
        <v>20</v>
      </c>
      <c r="M216" s="5" t="s">
        <v>259</v>
      </c>
      <c r="N216" s="4" t="str">
        <f>HYPERLINK("https://docs.wto.org/imrd/directdoc.asp?DDFDocuments/t/G/TBTN22/KOR1080.DOCX", "https://docs.wto.org/imrd/directdoc.asp?DDFDocuments/t/G/TBTN22/KOR1080.DOCX")</f>
        <v>https://docs.wto.org/imrd/directdoc.asp?DDFDocuments/t/G/TBTN22/KOR1080.DOCX</v>
      </c>
      <c r="O216" s="4" t="str">
        <f>HYPERLINK("https://docs.wto.org/imrd/directdoc.asp?DDFDocuments/u/G/TBTN22/KOR1080.DOCX", "https://docs.wto.org/imrd/directdoc.asp?DDFDocuments/u/G/TBTN22/KOR1080.DOCX")</f>
        <v>https://docs.wto.org/imrd/directdoc.asp?DDFDocuments/u/G/TBTN22/KOR1080.DOCX</v>
      </c>
    </row>
    <row r="217" spans="1:16" ht="30">
      <c r="A217" s="7" t="s">
        <v>704</v>
      </c>
      <c r="B217" s="5" t="str">
        <f>HYPERLINK("https://epingalert.org/en/Search?viewData= G/TBT/N/ISR/1260"," G/TBT/N/ISR/1260")</f>
        <v xml:space="preserve"> G/TBT/N/ISR/1260</v>
      </c>
      <c r="C217" s="4" t="s">
        <v>15</v>
      </c>
      <c r="D217" s="6">
        <v>44734</v>
      </c>
      <c r="E217" s="5" t="s">
        <v>158</v>
      </c>
      <c r="F217" s="5" t="s">
        <v>159</v>
      </c>
      <c r="G217" s="4" t="s">
        <v>160</v>
      </c>
      <c r="H217" s="4" t="s">
        <v>161</v>
      </c>
      <c r="I217" s="4" t="s">
        <v>19</v>
      </c>
      <c r="J217" s="4" t="s">
        <v>18</v>
      </c>
      <c r="K217" s="6">
        <v>44794</v>
      </c>
      <c r="L217" s="4" t="s">
        <v>20</v>
      </c>
      <c r="M217" s="5" t="s">
        <v>162</v>
      </c>
      <c r="N217" s="4" t="str">
        <f>HYPERLINK("https://docs.wto.org/imrd/directdoc.asp?DDFDocuments/t/G/TBTN22/IRS1260.DOCX", "https://docs.wto.org/imrd/directdoc.asp?DDFDocuments/t/G/TBTN22/IRS1260.DOCX")</f>
        <v>https://docs.wto.org/imrd/directdoc.asp?DDFDocuments/t/G/TBTN22/IRS1260.DOCX</v>
      </c>
      <c r="O217" s="4" t="str">
        <f>HYPERLINK("https://docs.wto.org/imrd/directdoc.asp?DDFDocuments/u/G/TBTN22/IRS1260.DOCX", "https://docs.wto.org/imrd/directdoc.asp?DDFDocuments/u/G/TBTN22/IRS1260.DOCX")</f>
        <v>https://docs.wto.org/imrd/directdoc.asp?DDFDocuments/u/G/TBTN22/IRS1260.DOCX</v>
      </c>
    </row>
    <row r="218" spans="1:16" ht="60">
      <c r="A218" s="2" t="s">
        <v>893</v>
      </c>
      <c r="B218" s="5" t="str">
        <f>HYPERLINK("https://epingalert.org/en/Search?viewData= G/TBT/N/BRA/1402"," G/TBT/N/BRA/1402")</f>
        <v xml:space="preserve"> G/TBT/N/BRA/1402</v>
      </c>
      <c r="C218" s="4" t="s">
        <v>215</v>
      </c>
      <c r="D218" s="6">
        <v>44714</v>
      </c>
      <c r="E218" s="5" t="s">
        <v>598</v>
      </c>
      <c r="F218" s="5" t="s">
        <v>599</v>
      </c>
      <c r="G218" s="4" t="s">
        <v>600</v>
      </c>
      <c r="H218" s="4" t="s">
        <v>601</v>
      </c>
      <c r="I218" s="4" t="s">
        <v>590</v>
      </c>
      <c r="J218" s="4" t="s">
        <v>18</v>
      </c>
      <c r="K218" s="6" t="s">
        <v>18</v>
      </c>
      <c r="L218" s="4" t="s">
        <v>20</v>
      </c>
      <c r="M218" s="5" t="s">
        <v>602</v>
      </c>
      <c r="N218" s="4" t="str">
        <f>HYPERLINK("https://docs.wto.org/imrd/directdoc.asp?DDFDocuments/t/G/TBTN22/BRA1402.DOCX", "https://docs.wto.org/imrd/directdoc.asp?DDFDocuments/t/G/TBTN22/BRA1402.DOCX")</f>
        <v>https://docs.wto.org/imrd/directdoc.asp?DDFDocuments/t/G/TBTN22/BRA1402.DOCX</v>
      </c>
      <c r="O218" s="4" t="str">
        <f>HYPERLINK("https://docs.wto.org/imrd/directdoc.asp?DDFDocuments/u/G/TBTN22/BRA1402.DOCX", "https://docs.wto.org/imrd/directdoc.asp?DDFDocuments/u/G/TBTN22/BRA1402.DOCX")</f>
        <v>https://docs.wto.org/imrd/directdoc.asp?DDFDocuments/u/G/TBTN22/BRA1402.DOCX</v>
      </c>
      <c r="P218" t="str">
        <f>HYPERLINK("https://docs.wto.org/imrd/directdoc.asp?DDFDocuments/v/G/TBTN22/BRA1402.DOCX", "https://docs.wto.org/imrd/directdoc.asp?DDFDocuments/v/G/TBTN22/BRA1402.DOCX")</f>
        <v>https://docs.wto.org/imrd/directdoc.asp?DDFDocuments/v/G/TBTN22/BRA1402.DOCX</v>
      </c>
    </row>
    <row r="219" spans="1:16" ht="105">
      <c r="A219" s="7" t="s">
        <v>697</v>
      </c>
      <c r="B219" s="5" t="str">
        <f>HYPERLINK("https://epingalert.org/en/Search?viewData= G/TBT/N/CHL/600"," G/TBT/N/CHL/600")</f>
        <v xml:space="preserve"> G/TBT/N/CHL/600</v>
      </c>
      <c r="C219" s="4" t="s">
        <v>46</v>
      </c>
      <c r="D219" s="6">
        <v>44736</v>
      </c>
      <c r="E219" s="5" t="s">
        <v>118</v>
      </c>
      <c r="F219" s="5" t="s">
        <v>119</v>
      </c>
      <c r="G219" s="4" t="s">
        <v>18</v>
      </c>
      <c r="H219" s="4" t="s">
        <v>18</v>
      </c>
      <c r="I219" s="4" t="s">
        <v>49</v>
      </c>
      <c r="J219" s="4" t="s">
        <v>18</v>
      </c>
      <c r="K219" s="6">
        <v>44796</v>
      </c>
      <c r="L219" s="4" t="s">
        <v>20</v>
      </c>
      <c r="M219" s="5" t="s">
        <v>120</v>
      </c>
      <c r="N219" s="4"/>
      <c r="O219" s="4"/>
      <c r="P219" t="str">
        <f>HYPERLINK("https://docs.wto.org/imrd/directdoc.asp?DDFDocuments/v/G/TBTN22/CHL600.DOCX", "https://docs.wto.org/imrd/directdoc.asp?DDFDocuments/v/G/TBTN22/CHL600.DOCX")</f>
        <v>https://docs.wto.org/imrd/directdoc.asp?DDFDocuments/v/G/TBTN22/CHL600.DOCX</v>
      </c>
    </row>
    <row r="220" spans="1:16" ht="135">
      <c r="A220" s="7" t="s">
        <v>712</v>
      </c>
      <c r="B220" s="5" t="str">
        <f>HYPERLINK("https://epingalert.org/en/Search?viewData= G/TBT/N/UGA/1606"," G/TBT/N/UGA/1606")</f>
        <v xml:space="preserve"> G/TBT/N/UGA/1606</v>
      </c>
      <c r="C220" s="4" t="s">
        <v>22</v>
      </c>
      <c r="D220" s="6">
        <v>44734</v>
      </c>
      <c r="E220" s="5" t="s">
        <v>202</v>
      </c>
      <c r="F220" s="5" t="s">
        <v>203</v>
      </c>
      <c r="G220" s="4" t="s">
        <v>204</v>
      </c>
      <c r="H220" s="4" t="s">
        <v>18</v>
      </c>
      <c r="I220" s="4" t="s">
        <v>167</v>
      </c>
      <c r="J220" s="4" t="s">
        <v>205</v>
      </c>
      <c r="K220" s="6">
        <v>44794</v>
      </c>
      <c r="L220" s="4" t="s">
        <v>20</v>
      </c>
      <c r="M220" s="5" t="s">
        <v>206</v>
      </c>
      <c r="N220" s="4" t="str">
        <f>HYPERLINK("https://docs.wto.org/imrd/directdoc.asp?DDFDocuments/t/G/TBTN22/UGA1606.DOCX", "https://docs.wto.org/imrd/directdoc.asp?DDFDocuments/t/G/TBTN22/UGA1606.DOCX")</f>
        <v>https://docs.wto.org/imrd/directdoc.asp?DDFDocuments/t/G/TBTN22/UGA1606.DOCX</v>
      </c>
      <c r="O220" s="4" t="str">
        <f>HYPERLINK("https://docs.wto.org/imrd/directdoc.asp?DDFDocuments/u/G/TBTN22/UGA1606.DOCX", "https://docs.wto.org/imrd/directdoc.asp?DDFDocuments/u/G/TBTN22/UGA1606.DOCX")</f>
        <v>https://docs.wto.org/imrd/directdoc.asp?DDFDocuments/u/G/TBTN22/UGA1606.DOCX</v>
      </c>
    </row>
    <row r="221" spans="1:16" ht="210">
      <c r="A221" s="7" t="s">
        <v>746</v>
      </c>
      <c r="B221" s="5" t="str">
        <f>HYPERLINK("https://epingalert.org/en/Search?viewData= G/TBT/N/PAN/118"," G/TBT/N/PAN/118")</f>
        <v xml:space="preserve"> G/TBT/N/PAN/118</v>
      </c>
      <c r="C221" s="4" t="s">
        <v>344</v>
      </c>
      <c r="D221" s="6">
        <v>44725</v>
      </c>
      <c r="E221" s="5" t="s">
        <v>383</v>
      </c>
      <c r="F221" s="5" t="s">
        <v>384</v>
      </c>
      <c r="G221" s="4" t="s">
        <v>18</v>
      </c>
      <c r="H221" s="4" t="s">
        <v>54</v>
      </c>
      <c r="I221" s="4" t="s">
        <v>220</v>
      </c>
      <c r="J221" s="4" t="s">
        <v>33</v>
      </c>
      <c r="K221" s="6">
        <v>44785</v>
      </c>
      <c r="L221" s="4" t="s">
        <v>20</v>
      </c>
      <c r="M221" s="5" t="s">
        <v>385</v>
      </c>
      <c r="N221" s="4" t="str">
        <f>HYPERLINK("https://docs.wto.org/imrd/directdoc.asp?DDFDocuments/t/G/TBTN22/PAN118.DOCX", "https://docs.wto.org/imrd/directdoc.asp?DDFDocuments/t/G/TBTN22/PAN118.DOCX")</f>
        <v>https://docs.wto.org/imrd/directdoc.asp?DDFDocuments/t/G/TBTN22/PAN118.DOCX</v>
      </c>
      <c r="O221" s="4" t="str">
        <f>HYPERLINK("https://docs.wto.org/imrd/directdoc.asp?DDFDocuments/u/G/TBTN22/PAN118.DOCX", "https://docs.wto.org/imrd/directdoc.asp?DDFDocuments/u/G/TBTN22/PAN118.DOCX")</f>
        <v>https://docs.wto.org/imrd/directdoc.asp?DDFDocuments/u/G/TBTN22/PAN118.DOCX</v>
      </c>
      <c r="P221" t="str">
        <f>HYPERLINK("https://docs.wto.org/imrd/directdoc.asp?DDFDocuments/v/G/TBTN22/PAN118.DOCX", "https://docs.wto.org/imrd/directdoc.asp?DDFDocuments/v/G/TBTN22/PAN118.DOCX")</f>
        <v>https://docs.wto.org/imrd/directdoc.asp?DDFDocuments/v/G/TBTN22/PAN118.DOCX</v>
      </c>
    </row>
    <row r="222" spans="1:16" ht="105">
      <c r="A222" s="7" t="s">
        <v>902</v>
      </c>
      <c r="B222" s="5" t="str">
        <f>HYPERLINK("https://epingalert.org/en/Search?viewData= G/TBT/N/KOR/1077"," G/TBT/N/KOR/1077")</f>
        <v xml:space="preserve"> G/TBT/N/KOR/1077</v>
      </c>
      <c r="C222" s="4" t="s">
        <v>255</v>
      </c>
      <c r="D222" s="6">
        <v>44713</v>
      </c>
      <c r="E222" s="5" t="s">
        <v>652</v>
      </c>
      <c r="F222" s="5" t="s">
        <v>653</v>
      </c>
      <c r="G222" s="4" t="s">
        <v>18</v>
      </c>
      <c r="H222" s="4" t="s">
        <v>654</v>
      </c>
      <c r="I222" s="4" t="s">
        <v>655</v>
      </c>
      <c r="J222" s="4" t="s">
        <v>18</v>
      </c>
      <c r="K222" s="6">
        <v>44773</v>
      </c>
      <c r="L222" s="4" t="s">
        <v>20</v>
      </c>
      <c r="M222" s="5" t="s">
        <v>656</v>
      </c>
      <c r="N222" s="4" t="str">
        <f>HYPERLINK("https://docs.wto.org/imrd/directdoc.asp?DDFDocuments/t/G/TBTN22/KOR1077.DOCX", "https://docs.wto.org/imrd/directdoc.asp?DDFDocuments/t/G/TBTN22/KOR1077.DOCX")</f>
        <v>https://docs.wto.org/imrd/directdoc.asp?DDFDocuments/t/G/TBTN22/KOR1077.DOCX</v>
      </c>
      <c r="O222" s="4" t="str">
        <f>HYPERLINK("https://docs.wto.org/imrd/directdoc.asp?DDFDocuments/u/G/TBTN22/KOR1077.DOCX", "https://docs.wto.org/imrd/directdoc.asp?DDFDocuments/u/G/TBTN22/KOR1077.DOCX")</f>
        <v>https://docs.wto.org/imrd/directdoc.asp?DDFDocuments/u/G/TBTN22/KOR1077.DOCX</v>
      </c>
      <c r="P222" t="str">
        <f>HYPERLINK("https://docs.wto.org/imrd/directdoc.asp?DDFDocuments/v/G/TBTN22/KOR1077.DOCX", "https://docs.wto.org/imrd/directdoc.asp?DDFDocuments/v/G/TBTN22/KOR1077.DOCX")</f>
        <v>https://docs.wto.org/imrd/directdoc.asp?DDFDocuments/v/G/TBTN22/KOR1077.DOCX</v>
      </c>
    </row>
    <row r="223" spans="1:16" ht="135">
      <c r="A223" s="7" t="s">
        <v>732</v>
      </c>
      <c r="B223" s="5" t="str">
        <f>HYPERLINK("https://epingalert.org/en/Search?viewData= G/TBT/N/KOR/1078"," G/TBT/N/KOR/1078")</f>
        <v xml:space="preserve"> G/TBT/N/KOR/1078</v>
      </c>
      <c r="C223" s="4" t="s">
        <v>255</v>
      </c>
      <c r="D223" s="6">
        <v>44728</v>
      </c>
      <c r="E223" s="5" t="s">
        <v>295</v>
      </c>
      <c r="F223" s="5" t="s">
        <v>296</v>
      </c>
      <c r="G223" s="4" t="s">
        <v>18</v>
      </c>
      <c r="H223" s="4" t="s">
        <v>18</v>
      </c>
      <c r="I223" s="4" t="s">
        <v>220</v>
      </c>
      <c r="J223" s="4" t="s">
        <v>18</v>
      </c>
      <c r="K223" s="6">
        <v>44788</v>
      </c>
      <c r="L223" s="4" t="s">
        <v>20</v>
      </c>
      <c r="M223" s="5" t="s">
        <v>297</v>
      </c>
      <c r="N223" s="4" t="str">
        <f>HYPERLINK("https://docs.wto.org/imrd/directdoc.asp?DDFDocuments/t/G/TBTN22/KOR1078.DOCX", "https://docs.wto.org/imrd/directdoc.asp?DDFDocuments/t/G/TBTN22/KOR1078.DOCX")</f>
        <v>https://docs.wto.org/imrd/directdoc.asp?DDFDocuments/t/G/TBTN22/KOR1078.DOCX</v>
      </c>
      <c r="O223" s="4" t="str">
        <f>HYPERLINK("https://docs.wto.org/imrd/directdoc.asp?DDFDocuments/u/G/TBTN22/KOR1078.DOCX", "https://docs.wto.org/imrd/directdoc.asp?DDFDocuments/u/G/TBTN22/KOR1078.DOCX")</f>
        <v>https://docs.wto.org/imrd/directdoc.asp?DDFDocuments/u/G/TBTN22/KOR1078.DOCX</v>
      </c>
    </row>
    <row r="224" spans="1:16" ht="45">
      <c r="A224" s="7" t="s">
        <v>684</v>
      </c>
      <c r="B224" s="5" t="str">
        <f>HYPERLINK("https://epingalert.org/en/Search?viewData= G/TBT/N/URY/65"," G/TBT/N/URY/65")</f>
        <v xml:space="preserve"> G/TBT/N/URY/65</v>
      </c>
      <c r="C224" s="4" t="s">
        <v>57</v>
      </c>
      <c r="D224" s="6">
        <v>44736</v>
      </c>
      <c r="E224" s="5" t="s">
        <v>58</v>
      </c>
      <c r="F224" s="5" t="s">
        <v>59</v>
      </c>
      <c r="G224" s="4" t="s">
        <v>18</v>
      </c>
      <c r="H224" s="4" t="s">
        <v>18</v>
      </c>
      <c r="I224" s="4" t="s">
        <v>60</v>
      </c>
      <c r="J224" s="4" t="s">
        <v>18</v>
      </c>
      <c r="K224" s="6">
        <v>44796</v>
      </c>
      <c r="L224" s="4" t="s">
        <v>20</v>
      </c>
      <c r="M224" s="5" t="s">
        <v>61</v>
      </c>
      <c r="N224" s="4"/>
      <c r="O224" s="4"/>
      <c r="P224" t="str">
        <f>HYPERLINK("https://docs.wto.org/imrd/directdoc.asp?DDFDocuments/v/G/TBTN22/URY65.DOCX", "https://docs.wto.org/imrd/directdoc.asp?DDFDocuments/v/G/TBTN22/URY65.DOCX")</f>
        <v>https://docs.wto.org/imrd/directdoc.asp?DDFDocuments/v/G/TBTN22/URY65.DOCX</v>
      </c>
    </row>
    <row r="225" spans="1:16" ht="120">
      <c r="A225" s="2" t="s">
        <v>764</v>
      </c>
      <c r="B225" s="5" t="str">
        <f>HYPERLINK("https://epingalert.org/en/Search?viewData= G/TBT/N/USA/1874"," G/TBT/N/USA/1874")</f>
        <v xml:space="preserve"> G/TBT/N/USA/1874</v>
      </c>
      <c r="C225" s="4" t="s">
        <v>62</v>
      </c>
      <c r="D225" s="6">
        <v>44719</v>
      </c>
      <c r="E225" s="5" t="s">
        <v>489</v>
      </c>
      <c r="F225" s="5" t="s">
        <v>490</v>
      </c>
      <c r="G225" s="4" t="s">
        <v>18</v>
      </c>
      <c r="H225" s="4" t="s">
        <v>491</v>
      </c>
      <c r="I225" s="4" t="s">
        <v>39</v>
      </c>
      <c r="J225" s="4" t="s">
        <v>18</v>
      </c>
      <c r="K225" s="6">
        <v>44743</v>
      </c>
      <c r="L225" s="4" t="s">
        <v>20</v>
      </c>
      <c r="M225" s="5" t="s">
        <v>492</v>
      </c>
      <c r="N225" s="4" t="str">
        <f>HYPERLINK("https://docs.wto.org/imrd/directdoc.asp?DDFDocuments/t/G/TBTN22/USA1874.DOCX", "https://docs.wto.org/imrd/directdoc.asp?DDFDocuments/t/G/TBTN22/USA1874.DOCX")</f>
        <v>https://docs.wto.org/imrd/directdoc.asp?DDFDocuments/t/G/TBTN22/USA1874.DOCX</v>
      </c>
      <c r="O225" s="4" t="str">
        <f>HYPERLINK("https://docs.wto.org/imrd/directdoc.asp?DDFDocuments/u/G/TBTN22/USA1874.DOCX", "https://docs.wto.org/imrd/directdoc.asp?DDFDocuments/u/G/TBTN22/USA1874.DOCX")</f>
        <v>https://docs.wto.org/imrd/directdoc.asp?DDFDocuments/u/G/TBTN22/USA1874.DOCX</v>
      </c>
      <c r="P225" t="str">
        <f>HYPERLINK("https://docs.wto.org/imrd/directdoc.asp?DDFDocuments/v/G/TBTN22/USA1874.DOCX", "https://docs.wto.org/imrd/directdoc.asp?DDFDocuments/v/G/TBTN22/USA1874.DOCX")</f>
        <v>https://docs.wto.org/imrd/directdoc.asp?DDFDocuments/v/G/TBTN22/USA1874.DOCX</v>
      </c>
    </row>
    <row r="226" spans="1:16" ht="45">
      <c r="A226" s="7" t="s">
        <v>919</v>
      </c>
      <c r="B226" s="11" t="str">
        <f>HYPERLINK("https://epingalert.org/en/Search?viewData= G/TBT/N/USA/1885"," G/TBT/N/USA/1885")</f>
        <v xml:space="preserve"> G/TBT/N/USA/1885</v>
      </c>
      <c r="C226" s="9" t="s">
        <v>62</v>
      </c>
      <c r="D226" s="10">
        <v>44740</v>
      </c>
      <c r="E226" s="11" t="s">
        <v>817</v>
      </c>
      <c r="F226" s="11" t="s">
        <v>818</v>
      </c>
      <c r="G226" s="9" t="s">
        <v>819</v>
      </c>
      <c r="H226" s="9" t="s">
        <v>39</v>
      </c>
      <c r="I226" s="9" t="s">
        <v>18</v>
      </c>
      <c r="J226" s="10">
        <v>44774</v>
      </c>
      <c r="K226" s="9" t="s">
        <v>20</v>
      </c>
      <c r="L226" s="11" t="s">
        <v>820</v>
      </c>
      <c r="M226" s="9" t="str">
        <f>HYPERLINK("https://docs.wto.org/imrd/directdoc.asp?DDFDocuments/t/G/TBTN22/USA1885.DOCX", "https://docs.wto.org/imrd/directdoc.asp?DDFDocuments/t/G/TBTN22/USA1885.DOCX")</f>
        <v>https://docs.wto.org/imrd/directdoc.asp?DDFDocuments/t/G/TBTN22/USA1885.DOCX</v>
      </c>
    </row>
    <row r="227" spans="1:16" ht="150">
      <c r="A227" s="7" t="s">
        <v>921</v>
      </c>
      <c r="B227" s="11" t="str">
        <f>HYPERLINK("https://epingalert.org/en/Search?viewData= G/TBT/N/CHE/272"," G/TBT/N/CHE/272")</f>
        <v xml:space="preserve"> G/TBT/N/CHE/272</v>
      </c>
      <c r="C227" s="9" t="s">
        <v>515</v>
      </c>
      <c r="D227" s="10">
        <v>44740</v>
      </c>
      <c r="E227" s="11" t="s">
        <v>824</v>
      </c>
      <c r="F227" s="11" t="s">
        <v>825</v>
      </c>
      <c r="G227" s="9" t="s">
        <v>826</v>
      </c>
      <c r="H227" s="9" t="s">
        <v>827</v>
      </c>
      <c r="I227" s="9" t="s">
        <v>18</v>
      </c>
      <c r="J227" s="10">
        <v>44757</v>
      </c>
      <c r="K227" s="9" t="s">
        <v>20</v>
      </c>
      <c r="L227" s="11" t="s">
        <v>828</v>
      </c>
      <c r="M227" s="9" t="str">
        <f>HYPERLINK("https://docs.wto.org/imrd/directdoc.asp?DDFDocuments/t/G/TBTN22/CHE272.DOCX", "https://docs.wto.org/imrd/directdoc.asp?DDFDocuments/t/G/TBTN22/CHE272.DOCX")</f>
        <v>https://docs.wto.org/imrd/directdoc.asp?DDFDocuments/t/G/TBTN22/CHE272.DOCX</v>
      </c>
    </row>
    <row r="228" spans="1:16" ht="90">
      <c r="A228" s="7" t="s">
        <v>720</v>
      </c>
      <c r="B228" s="5" t="str">
        <f>HYPERLINK("https://epingalert.org/en/Search?viewData= G/TBT/N/TPKM/495"," G/TBT/N/TPKM/495")</f>
        <v xml:space="preserve"> G/TBT/N/TPKM/495</v>
      </c>
      <c r="C228" s="4" t="s">
        <v>240</v>
      </c>
      <c r="D228" s="6">
        <v>44733</v>
      </c>
      <c r="E228" s="5" t="s">
        <v>241</v>
      </c>
      <c r="F228" s="5" t="s">
        <v>242</v>
      </c>
      <c r="G228" s="4" t="s">
        <v>18</v>
      </c>
      <c r="H228" s="4" t="s">
        <v>18</v>
      </c>
      <c r="I228" s="4" t="s">
        <v>243</v>
      </c>
      <c r="J228" s="4" t="s">
        <v>18</v>
      </c>
      <c r="K228" s="6">
        <v>44793</v>
      </c>
      <c r="L228" s="4" t="s">
        <v>20</v>
      </c>
      <c r="M228" s="5" t="s">
        <v>244</v>
      </c>
      <c r="N228" s="4" t="str">
        <f>HYPERLINK("https://docs.wto.org/imrd/directdoc.asp?DDFDocuments/t/G/TBTN22/TPKM495.DOCX", "https://docs.wto.org/imrd/directdoc.asp?DDFDocuments/t/G/TBTN22/TPKM495.DOCX")</f>
        <v>https://docs.wto.org/imrd/directdoc.asp?DDFDocuments/t/G/TBTN22/TPKM495.DOCX</v>
      </c>
      <c r="O228" s="4" t="str">
        <f>HYPERLINK("https://docs.wto.org/imrd/directdoc.asp?DDFDocuments/u/G/TBTN22/TPKM495.DOCX", "https://docs.wto.org/imrd/directdoc.asp?DDFDocuments/u/G/TBTN22/TPKM495.DOCX")</f>
        <v>https://docs.wto.org/imrd/directdoc.asp?DDFDocuments/u/G/TBTN22/TPKM495.DOCX</v>
      </c>
    </row>
    <row r="229" spans="1:16" ht="60">
      <c r="A229" s="7" t="s">
        <v>928</v>
      </c>
      <c r="B229" s="11" t="str">
        <f>HYPERLINK("https://epingalert.org/en/Search?viewData= G/TBT/N/EGY/325"," G/TBT/N/EGY/325")</f>
        <v xml:space="preserve"> G/TBT/N/EGY/325</v>
      </c>
      <c r="C229" s="9" t="s">
        <v>850</v>
      </c>
      <c r="D229" s="10">
        <v>44740</v>
      </c>
      <c r="E229" s="11" t="s">
        <v>851</v>
      </c>
      <c r="F229" s="11" t="s">
        <v>852</v>
      </c>
      <c r="G229" s="9" t="s">
        <v>853</v>
      </c>
      <c r="H229" s="9" t="s">
        <v>590</v>
      </c>
      <c r="I229" s="9" t="s">
        <v>18</v>
      </c>
      <c r="J229" s="10">
        <v>44800</v>
      </c>
      <c r="K229" s="9" t="s">
        <v>20</v>
      </c>
      <c r="L229" s="9"/>
      <c r="M229" s="9" t="str">
        <f>HYPERLINK("https://docs.wto.org/imrd/directdoc.asp?DDFDocuments/t/G/TBTN22/EGY325.DOCX", "https://docs.wto.org/imrd/directdoc.asp?DDFDocuments/t/G/TBTN22/EGY325.DOCX")</f>
        <v>https://docs.wto.org/imrd/directdoc.asp?DDFDocuments/t/G/TBTN22/EGY325.DOCX</v>
      </c>
    </row>
    <row r="230" spans="1:16" ht="135">
      <c r="A230" s="7" t="s">
        <v>741</v>
      </c>
      <c r="B230" s="5" t="str">
        <f>HYPERLINK("https://epingalert.org/en/Search?viewData= G/TBT/N/USA/1876"," G/TBT/N/USA/1876")</f>
        <v xml:space="preserve"> G/TBT/N/USA/1876</v>
      </c>
      <c r="C230" s="4" t="s">
        <v>62</v>
      </c>
      <c r="D230" s="6">
        <v>44726</v>
      </c>
      <c r="E230" s="5" t="s">
        <v>357</v>
      </c>
      <c r="F230" s="5" t="s">
        <v>358</v>
      </c>
      <c r="G230" s="4" t="s">
        <v>18</v>
      </c>
      <c r="H230" s="4" t="s">
        <v>359</v>
      </c>
      <c r="I230" s="4" t="s">
        <v>360</v>
      </c>
      <c r="J230" s="4" t="s">
        <v>33</v>
      </c>
      <c r="K230" s="6">
        <v>44785</v>
      </c>
      <c r="L230" s="4" t="s">
        <v>20</v>
      </c>
      <c r="M230" s="5" t="s">
        <v>361</v>
      </c>
      <c r="N230" s="4" t="str">
        <f>HYPERLINK("https://docs.wto.org/imrd/directdoc.asp?DDFDocuments/t/G/TBTN22/USA1876.DOCX", "https://docs.wto.org/imrd/directdoc.asp?DDFDocuments/t/G/TBTN22/USA1876.DOCX")</f>
        <v>https://docs.wto.org/imrd/directdoc.asp?DDFDocuments/t/G/TBTN22/USA1876.DOCX</v>
      </c>
      <c r="O230" s="4" t="str">
        <f>HYPERLINK("https://docs.wto.org/imrd/directdoc.asp?DDFDocuments/u/G/TBTN22/USA1876.DOCX", "https://docs.wto.org/imrd/directdoc.asp?DDFDocuments/u/G/TBTN22/USA1876.DOCX")</f>
        <v>https://docs.wto.org/imrd/directdoc.asp?DDFDocuments/u/G/TBTN22/USA1876.DOCX</v>
      </c>
      <c r="P230" t="str">
        <f>HYPERLINK("https://docs.wto.org/imrd/directdoc.asp?DDFDocuments/v/G/TBTN22/USA1876.DOCX", "https://docs.wto.org/imrd/directdoc.asp?DDFDocuments/v/G/TBTN22/USA1876.DOCX")</f>
        <v>https://docs.wto.org/imrd/directdoc.asp?DDFDocuments/v/G/TBTN22/USA1876.DOCX</v>
      </c>
    </row>
    <row r="231" spans="1:16" ht="60">
      <c r="A231" s="2" t="s">
        <v>886</v>
      </c>
      <c r="B231" s="5" t="str">
        <f>HYPERLINK("https://epingalert.org/en/Search?viewData= G/TBT/N/BRA/1403"," G/TBT/N/BRA/1403")</f>
        <v xml:space="preserve"> G/TBT/N/BRA/1403</v>
      </c>
      <c r="C231" s="4" t="s">
        <v>215</v>
      </c>
      <c r="D231" s="6">
        <v>44714</v>
      </c>
      <c r="E231" s="5" t="s">
        <v>563</v>
      </c>
      <c r="F231" s="5" t="s">
        <v>564</v>
      </c>
      <c r="G231" s="4" t="s">
        <v>565</v>
      </c>
      <c r="H231" s="4" t="s">
        <v>566</v>
      </c>
      <c r="I231" s="4" t="s">
        <v>567</v>
      </c>
      <c r="J231" s="4" t="s">
        <v>18</v>
      </c>
      <c r="K231" s="6">
        <v>44741</v>
      </c>
      <c r="L231" s="4" t="s">
        <v>20</v>
      </c>
      <c r="M231" s="5" t="s">
        <v>568</v>
      </c>
      <c r="N231" s="4" t="str">
        <f>HYPERLINK("https://docs.wto.org/imrd/directdoc.asp?DDFDocuments/t/G/TBTN22/BRA1403.DOCX", "https://docs.wto.org/imrd/directdoc.asp?DDFDocuments/t/G/TBTN22/BRA1403.DOCX")</f>
        <v>https://docs.wto.org/imrd/directdoc.asp?DDFDocuments/t/G/TBTN22/BRA1403.DOCX</v>
      </c>
      <c r="O231" s="4" t="str">
        <f>HYPERLINK("https://docs.wto.org/imrd/directdoc.asp?DDFDocuments/u/G/TBTN22/BRA1403.DOCX", "https://docs.wto.org/imrd/directdoc.asp?DDFDocuments/u/G/TBTN22/BRA1403.DOCX")</f>
        <v>https://docs.wto.org/imrd/directdoc.asp?DDFDocuments/u/G/TBTN22/BRA1403.DOCX</v>
      </c>
      <c r="P231" t="str">
        <f>HYPERLINK("https://docs.wto.org/imrd/directdoc.asp?DDFDocuments/v/G/TBTN22/BRA1403.DOCX", "https://docs.wto.org/imrd/directdoc.asp?DDFDocuments/v/G/TBTN22/BRA1403.DOCX")</f>
        <v>https://docs.wto.org/imrd/directdoc.asp?DDFDocuments/v/G/TBTN22/BRA1403.DOCX</v>
      </c>
    </row>
    <row r="232" spans="1:16" ht="135">
      <c r="A232" s="2" t="s">
        <v>767</v>
      </c>
      <c r="B232" s="5" t="str">
        <f>HYPERLINK("https://epingalert.org/en/Search?viewData= G/TBT/N/EU/895"," G/TBT/N/EU/895")</f>
        <v xml:space="preserve"> G/TBT/N/EU/895</v>
      </c>
      <c r="C232" s="4" t="s">
        <v>186</v>
      </c>
      <c r="D232" s="6">
        <v>44719</v>
      </c>
      <c r="E232" s="5" t="s">
        <v>502</v>
      </c>
      <c r="F232" s="5" t="s">
        <v>503</v>
      </c>
      <c r="G232" s="4" t="s">
        <v>18</v>
      </c>
      <c r="H232" s="4" t="s">
        <v>504</v>
      </c>
      <c r="I232" s="4" t="s">
        <v>167</v>
      </c>
      <c r="J232" s="4" t="s">
        <v>33</v>
      </c>
      <c r="K232" s="6">
        <v>44809</v>
      </c>
      <c r="L232" s="4" t="s">
        <v>20</v>
      </c>
      <c r="M232" s="5" t="s">
        <v>505</v>
      </c>
      <c r="N232" s="4" t="str">
        <f>HYPERLINK("https://docs.wto.org/imrd/directdoc.asp?DDFDocuments/t/G/TBTN22/EU895.DOCX", "https://docs.wto.org/imrd/directdoc.asp?DDFDocuments/t/G/TBTN22/EU895.DOCX")</f>
        <v>https://docs.wto.org/imrd/directdoc.asp?DDFDocuments/t/G/TBTN22/EU895.DOCX</v>
      </c>
      <c r="O232" s="4" t="str">
        <f>HYPERLINK("https://docs.wto.org/imrd/directdoc.asp?DDFDocuments/u/G/TBTN22/EU895.DOCX", "https://docs.wto.org/imrd/directdoc.asp?DDFDocuments/u/G/TBTN22/EU895.DOCX")</f>
        <v>https://docs.wto.org/imrd/directdoc.asp?DDFDocuments/u/G/TBTN22/EU895.DOCX</v>
      </c>
      <c r="P232" t="str">
        <f>HYPERLINK("https://docs.wto.org/imrd/directdoc.asp?DDFDocuments/v/G/TBTN22/EU895.DOCX", "https://docs.wto.org/imrd/directdoc.asp?DDFDocuments/v/G/TBTN22/EU895.DOCX")</f>
        <v>https://docs.wto.org/imrd/directdoc.asp?DDFDocuments/v/G/TBTN22/EU895.DOCX</v>
      </c>
    </row>
    <row r="233" spans="1:16" ht="285">
      <c r="A233" s="7" t="s">
        <v>734</v>
      </c>
      <c r="B233" s="5" t="str">
        <f>HYPERLINK("https://epingalert.org/en/Search?viewData= G/TBT/N/CAN/674"," G/TBT/N/CAN/674")</f>
        <v xml:space="preserve"> G/TBT/N/CAN/674</v>
      </c>
      <c r="C233" s="4" t="s">
        <v>298</v>
      </c>
      <c r="D233" s="6">
        <v>44727</v>
      </c>
      <c r="E233" s="5" t="s">
        <v>310</v>
      </c>
      <c r="F233" s="5" t="s">
        <v>311</v>
      </c>
      <c r="G233" s="4" t="s">
        <v>312</v>
      </c>
      <c r="H233" s="4" t="s">
        <v>313</v>
      </c>
      <c r="I233" s="4" t="s">
        <v>220</v>
      </c>
      <c r="J233" s="4" t="s">
        <v>18</v>
      </c>
      <c r="K233" s="6">
        <v>44793</v>
      </c>
      <c r="L233" s="4" t="s">
        <v>20</v>
      </c>
      <c r="M233" s="5" t="s">
        <v>314</v>
      </c>
      <c r="N233" s="4" t="str">
        <f>HYPERLINK("https://docs.wto.org/imrd/directdoc.asp?DDFDocuments/t/G/TBTN22/CAN674.DOCX", "https://docs.wto.org/imrd/directdoc.asp?DDFDocuments/t/G/TBTN22/CAN674.DOCX")</f>
        <v>https://docs.wto.org/imrd/directdoc.asp?DDFDocuments/t/G/TBTN22/CAN674.DOCX</v>
      </c>
      <c r="O233" s="4" t="str">
        <f>HYPERLINK("https://docs.wto.org/imrd/directdoc.asp?DDFDocuments/u/G/TBTN22/CAN674.DOCX", "https://docs.wto.org/imrd/directdoc.asp?DDFDocuments/u/G/TBTN22/CAN674.DOCX")</f>
        <v>https://docs.wto.org/imrd/directdoc.asp?DDFDocuments/u/G/TBTN22/CAN674.DOCX</v>
      </c>
    </row>
    <row r="234" spans="1:16" ht="165">
      <c r="A234" s="7" t="s">
        <v>737</v>
      </c>
      <c r="B234" s="5" t="str">
        <f>HYPERLINK("https://epingalert.org/en/Search?viewData= G/TBT/N/PHL/290"," G/TBT/N/PHL/290")</f>
        <v xml:space="preserve"> G/TBT/N/PHL/290</v>
      </c>
      <c r="C234" s="4" t="s">
        <v>337</v>
      </c>
      <c r="D234" s="6">
        <v>44727</v>
      </c>
      <c r="E234" s="5" t="s">
        <v>338</v>
      </c>
      <c r="F234" s="5" t="s">
        <v>339</v>
      </c>
      <c r="G234" s="4" t="s">
        <v>18</v>
      </c>
      <c r="H234" s="4" t="s">
        <v>340</v>
      </c>
      <c r="I234" s="4" t="s">
        <v>49</v>
      </c>
      <c r="J234" s="4" t="s">
        <v>90</v>
      </c>
      <c r="K234" s="6">
        <v>44729</v>
      </c>
      <c r="L234" s="4" t="s">
        <v>20</v>
      </c>
      <c r="M234" s="5" t="s">
        <v>341</v>
      </c>
      <c r="N234" s="4" t="str">
        <f>HYPERLINK("https://docs.wto.org/imrd/directdoc.asp?DDFDocuments/t/G/TBTN22/PHL290.DOCX", "https://docs.wto.org/imrd/directdoc.asp?DDFDocuments/t/G/TBTN22/PHL290.DOCX")</f>
        <v>https://docs.wto.org/imrd/directdoc.asp?DDFDocuments/t/G/TBTN22/PHL290.DOCX</v>
      </c>
      <c r="O234" s="4" t="str">
        <f>HYPERLINK("https://docs.wto.org/imrd/directdoc.asp?DDFDocuments/u/G/TBTN22/PHL290.DOCX", "https://docs.wto.org/imrd/directdoc.asp?DDFDocuments/u/G/TBTN22/PHL290.DOCX")</f>
        <v>https://docs.wto.org/imrd/directdoc.asp?DDFDocuments/u/G/TBTN22/PHL290.DOCX</v>
      </c>
      <c r="P234" t="str">
        <f>HYPERLINK("https://docs.wto.org/imrd/directdoc.asp?DDFDocuments/v/G/TBTN22/PHL290.DOCX", "https://docs.wto.org/imrd/directdoc.asp?DDFDocuments/v/G/TBTN22/PHL290.DOCX")</f>
        <v>https://docs.wto.org/imrd/directdoc.asp?DDFDocuments/v/G/TBTN22/PHL290.DOCX</v>
      </c>
    </row>
    <row r="235" spans="1:16" ht="45">
      <c r="A235" s="2" t="s">
        <v>687</v>
      </c>
      <c r="B235" s="5" t="str">
        <f>HYPERLINK("https://epingalert.org/en/Search?viewData= G/TBT/N/UGA/1624"," G/TBT/N/UGA/1624")</f>
        <v xml:space="preserve"> G/TBT/N/UGA/1624</v>
      </c>
      <c r="C235" s="4" t="s">
        <v>22</v>
      </c>
      <c r="D235" s="6">
        <v>44736</v>
      </c>
      <c r="E235" s="5" t="s">
        <v>72</v>
      </c>
      <c r="F235" s="5" t="s">
        <v>73</v>
      </c>
      <c r="G235" s="4" t="s">
        <v>74</v>
      </c>
      <c r="H235" s="4" t="s">
        <v>54</v>
      </c>
      <c r="I235" s="4" t="s">
        <v>75</v>
      </c>
      <c r="J235" s="4" t="s">
        <v>33</v>
      </c>
      <c r="K235" s="6">
        <v>44796</v>
      </c>
      <c r="L235" s="4" t="s">
        <v>20</v>
      </c>
      <c r="M235" s="5" t="s">
        <v>76</v>
      </c>
      <c r="N235" s="4" t="str">
        <f>HYPERLINK("https://docs.wto.org/imrd/directdoc.asp?DDFDocuments/t/G/TBTN22/UGA1624.DOCX", "https://docs.wto.org/imrd/directdoc.asp?DDFDocuments/t/G/TBTN22/UGA1624.DOCX")</f>
        <v>https://docs.wto.org/imrd/directdoc.asp?DDFDocuments/t/G/TBTN22/UGA1624.DOCX</v>
      </c>
      <c r="O235" s="4"/>
    </row>
    <row r="236" spans="1:16" ht="45">
      <c r="A236" s="7" t="s">
        <v>687</v>
      </c>
      <c r="B236" s="5" t="str">
        <f>HYPERLINK("https://epingalert.org/en/Search?viewData= G/TBT/N/UGA/1618"," G/TBT/N/UGA/1618")</f>
        <v xml:space="preserve"> G/TBT/N/UGA/1618</v>
      </c>
      <c r="C236" s="4" t="s">
        <v>22</v>
      </c>
      <c r="D236" s="6">
        <v>44736</v>
      </c>
      <c r="E236" s="5" t="s">
        <v>121</v>
      </c>
      <c r="F236" s="5" t="s">
        <v>122</v>
      </c>
      <c r="G236" s="4" t="s">
        <v>74</v>
      </c>
      <c r="H236" s="4" t="s">
        <v>54</v>
      </c>
      <c r="I236" s="4" t="s">
        <v>123</v>
      </c>
      <c r="J236" s="4" t="s">
        <v>33</v>
      </c>
      <c r="K236" s="6">
        <v>44796</v>
      </c>
      <c r="L236" s="4" t="s">
        <v>20</v>
      </c>
      <c r="M236" s="5" t="s">
        <v>124</v>
      </c>
      <c r="N236" s="4" t="str">
        <f>HYPERLINK("https://docs.wto.org/imrd/directdoc.asp?DDFDocuments/t/G/TBTN22/UGA1618.DOCX", "https://docs.wto.org/imrd/directdoc.asp?DDFDocuments/t/G/TBTN22/UGA1618.DOCX")</f>
        <v>https://docs.wto.org/imrd/directdoc.asp?DDFDocuments/t/G/TBTN22/UGA1618.DOCX</v>
      </c>
      <c r="O236" s="4"/>
    </row>
    <row r="237" spans="1:16" ht="30">
      <c r="A237" s="2" t="s">
        <v>762</v>
      </c>
      <c r="B237" s="5" t="str">
        <f>HYPERLINK("https://epingalert.org/en/Search?viewData= G/TBT/N/JPN/740"," G/TBT/N/JPN/740")</f>
        <v xml:space="preserve"> G/TBT/N/JPN/740</v>
      </c>
      <c r="C237" s="4" t="s">
        <v>480</v>
      </c>
      <c r="D237" s="6">
        <v>44720</v>
      </c>
      <c r="E237" s="5" t="s">
        <v>481</v>
      </c>
      <c r="F237" s="5" t="s">
        <v>482</v>
      </c>
      <c r="G237" s="4" t="s">
        <v>18</v>
      </c>
      <c r="H237" s="4" t="s">
        <v>359</v>
      </c>
      <c r="I237" s="4" t="s">
        <v>483</v>
      </c>
      <c r="J237" s="4" t="s">
        <v>33</v>
      </c>
      <c r="K237" s="6">
        <v>44780</v>
      </c>
      <c r="L237" s="4" t="s">
        <v>20</v>
      </c>
      <c r="M237" s="5" t="s">
        <v>484</v>
      </c>
      <c r="N237" s="4" t="str">
        <f>HYPERLINK("https://docs.wto.org/imrd/directdoc.asp?DDFDocuments/t/G/TBTN22/JPN740.DOCX", "https://docs.wto.org/imrd/directdoc.asp?DDFDocuments/t/G/TBTN22/JPN740.DOCX")</f>
        <v>https://docs.wto.org/imrd/directdoc.asp?DDFDocuments/t/G/TBTN22/JPN740.DOCX</v>
      </c>
      <c r="O237" s="4" t="str">
        <f>HYPERLINK("https://docs.wto.org/imrd/directdoc.asp?DDFDocuments/u/G/TBTN22/JPN740.DOCX", "https://docs.wto.org/imrd/directdoc.asp?DDFDocuments/u/G/TBTN22/JPN740.DOCX")</f>
        <v>https://docs.wto.org/imrd/directdoc.asp?DDFDocuments/u/G/TBTN22/JPN740.DOCX</v>
      </c>
      <c r="P237" t="str">
        <f>HYPERLINK("https://docs.wto.org/imrd/directdoc.asp?DDFDocuments/v/G/TBTN22/JPN740.DOCX", "https://docs.wto.org/imrd/directdoc.asp?DDFDocuments/v/G/TBTN22/JPN740.DOCX")</f>
        <v>https://docs.wto.org/imrd/directdoc.asp?DDFDocuments/v/G/TBTN22/JPN740.DOCX</v>
      </c>
    </row>
    <row r="238" spans="1:16" ht="195">
      <c r="A238" s="7" t="s">
        <v>924</v>
      </c>
      <c r="B238" s="11" t="str">
        <f>HYPERLINK("https://epingalert.org/en/Search?viewData= G/TBT/N/CHE/271"," G/TBT/N/CHE/271")</f>
        <v xml:space="preserve"> G/TBT/N/CHE/271</v>
      </c>
      <c r="C238" s="9" t="s">
        <v>515</v>
      </c>
      <c r="D238" s="10">
        <v>44740</v>
      </c>
      <c r="E238" s="11" t="s">
        <v>834</v>
      </c>
      <c r="F238" s="11" t="s">
        <v>835</v>
      </c>
      <c r="G238" s="9" t="s">
        <v>18</v>
      </c>
      <c r="H238" s="9" t="s">
        <v>836</v>
      </c>
      <c r="I238" s="9" t="s">
        <v>33</v>
      </c>
      <c r="J238" s="10">
        <v>44800</v>
      </c>
      <c r="K238" s="9" t="s">
        <v>20</v>
      </c>
      <c r="L238" s="11" t="s">
        <v>837</v>
      </c>
      <c r="M238" s="9" t="str">
        <f>HYPERLINK("https://docs.wto.org/imrd/directdoc.asp?DDFDocuments/t/G/TBTN22/CHE271.DOCX", "https://docs.wto.org/imrd/directdoc.asp?DDFDocuments/t/G/TBTN22/CHE271.DOCX")</f>
        <v>https://docs.wto.org/imrd/directdoc.asp?DDFDocuments/t/G/TBTN22/CHE271.DOCX</v>
      </c>
    </row>
  </sheetData>
  <sortState xmlns:xlrd2="http://schemas.microsoft.com/office/spreadsheetml/2017/richdata2" ref="A2:P238">
    <sortCondition ref="A2:A238"/>
  </sortState>
  <hyperlinks>
    <hyperlink ref="L134" r:id="rId1" xr:uid="{42FCA528-0FD7-4DCC-925B-933D14E3430C}"/>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2022-06-27T09:15:08Z</dcterms:created>
  <dcterms:modified xsi:type="dcterms:W3CDTF">2022-06-30T08:18:37Z</dcterms:modified>
</cp:coreProperties>
</file>